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lex\Documents\Teaching\ECE785\AES-2024\Modules\Speed Optimization\Optimizing SG\"/>
    </mc:Choice>
  </mc:AlternateContent>
  <xr:revisionPtr revIDLastSave="0" documentId="13_ncr:1_{53BC8561-342B-4426-8252-2E03D57FFDFB}" xr6:coauthVersionLast="47" xr6:coauthVersionMax="47" xr10:uidLastSave="{00000000-0000-0000-0000-000000000000}"/>
  <bookViews>
    <workbookView xWindow="-23136" yWindow="-30" windowWidth="23232" windowHeight="13152" xr2:uid="{00000000-000D-0000-FFFF-FFFF00000000}"/>
  </bookViews>
  <sheets>
    <sheet name="Performance A72" sheetId="7" r:id="rId1"/>
    <sheet name="3-29-22" sheetId="8" r:id="rId2"/>
    <sheet name="Performance A72 (old)" sheetId="6" r:id="rId3"/>
    <sheet name="Performance" sheetId="5" r:id="rId4"/>
    <sheet name="Performance (10kHz)" sheetId="2" r:id="rId5"/>
    <sheet name="Chart2" sheetId="4" r:id="rId6"/>
    <sheet name="Sheet1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" i="7" l="1"/>
  <c r="AK5" i="7"/>
  <c r="AK6" i="7"/>
  <c r="AK7" i="7"/>
  <c r="AK8" i="7"/>
  <c r="AK9" i="7"/>
  <c r="AK10" i="7"/>
  <c r="AK11" i="7"/>
  <c r="AK14" i="7"/>
  <c r="AK15" i="7"/>
  <c r="AK16" i="7"/>
  <c r="AK3" i="7"/>
  <c r="AD16" i="7"/>
  <c r="AE16" i="7" s="1"/>
  <c r="AD15" i="7"/>
  <c r="AE15" i="7" s="1"/>
  <c r="AD14" i="7"/>
  <c r="AE14" i="7" s="1"/>
  <c r="AD11" i="7"/>
  <c r="AE11" i="7" s="1"/>
  <c r="AD10" i="7"/>
  <c r="AE10" i="7" s="1"/>
  <c r="AD9" i="7"/>
  <c r="AE9" i="7" s="1"/>
  <c r="AD8" i="7"/>
  <c r="AE8" i="7" s="1"/>
  <c r="AD7" i="7"/>
  <c r="AE7" i="7" s="1"/>
  <c r="AD6" i="7"/>
  <c r="AE6" i="7" s="1"/>
  <c r="AD5" i="7"/>
  <c r="AE5" i="7" s="1"/>
  <c r="AD4" i="7"/>
  <c r="AE4" i="7" s="1"/>
  <c r="AD3" i="7"/>
  <c r="AE3" i="7" s="1"/>
  <c r="V16" i="7"/>
  <c r="W16" i="7" s="1"/>
  <c r="V15" i="7"/>
  <c r="W15" i="7" s="1"/>
  <c r="V14" i="7"/>
  <c r="W14" i="7" s="1"/>
  <c r="V11" i="7"/>
  <c r="W11" i="7" s="1"/>
  <c r="V10" i="7"/>
  <c r="W10" i="7" s="1"/>
  <c r="V9" i="7"/>
  <c r="W9" i="7" s="1"/>
  <c r="V8" i="7"/>
  <c r="W8" i="7" s="1"/>
  <c r="V7" i="7"/>
  <c r="W7" i="7" s="1"/>
  <c r="V6" i="7"/>
  <c r="W6" i="7" s="1"/>
  <c r="V5" i="7"/>
  <c r="W5" i="7" s="1"/>
  <c r="V4" i="7"/>
  <c r="W4" i="7" s="1"/>
  <c r="V3" i="7"/>
  <c r="W3" i="7" s="1"/>
  <c r="B12" i="8"/>
  <c r="B11" i="8"/>
  <c r="B10" i="8"/>
  <c r="B9" i="8"/>
  <c r="I5" i="8"/>
  <c r="I4" i="8"/>
  <c r="F5" i="8"/>
  <c r="F4" i="8"/>
  <c r="L5" i="8"/>
  <c r="M5" i="8" s="1"/>
  <c r="C5" i="8"/>
  <c r="L4" i="8"/>
  <c r="M4" i="8" s="1"/>
  <c r="C4" i="8"/>
  <c r="J16" i="7"/>
  <c r="K16" i="7" s="1"/>
  <c r="L16" i="7" s="1"/>
  <c r="M16" i="7" s="1"/>
  <c r="J15" i="7"/>
  <c r="K15" i="7" s="1"/>
  <c r="L15" i="7" s="1"/>
  <c r="M15" i="7" s="1"/>
  <c r="J14" i="7"/>
  <c r="K14" i="7" s="1"/>
  <c r="L14" i="7" s="1"/>
  <c r="J12" i="7"/>
  <c r="K12" i="7" s="1"/>
  <c r="L12" i="7" s="1"/>
  <c r="J11" i="7"/>
  <c r="K11" i="7" s="1"/>
  <c r="L11" i="7" s="1"/>
  <c r="J10" i="7"/>
  <c r="K10" i="7" s="1"/>
  <c r="L10" i="7" s="1"/>
  <c r="J9" i="7"/>
  <c r="K9" i="7" s="1"/>
  <c r="L9" i="7" s="1"/>
  <c r="J8" i="7"/>
  <c r="K8" i="7" s="1"/>
  <c r="L8" i="7" s="1"/>
  <c r="J7" i="7"/>
  <c r="K7" i="7" s="1"/>
  <c r="L7" i="7" s="1"/>
  <c r="J6" i="7"/>
  <c r="K6" i="7" s="1"/>
  <c r="L6" i="7" s="1"/>
  <c r="J5" i="7"/>
  <c r="K5" i="7" s="1"/>
  <c r="L5" i="7" s="1"/>
  <c r="J4" i="7"/>
  <c r="K4" i="7" s="1"/>
  <c r="L4" i="7" s="1"/>
  <c r="J3" i="7"/>
  <c r="K3" i="7" s="1"/>
  <c r="L3" i="7" s="1"/>
  <c r="E4" i="7" l="1"/>
  <c r="F4" i="7" s="1"/>
  <c r="G4" i="7" s="1"/>
  <c r="M4" i="7" s="1"/>
  <c r="Z3" i="7"/>
  <c r="AA3" i="7" s="1"/>
  <c r="AJ3" i="7" s="1"/>
  <c r="Z16" i="7"/>
  <c r="AA16" i="7" s="1"/>
  <c r="AJ16" i="7" s="1"/>
  <c r="P16" i="7"/>
  <c r="Q16" i="7" s="1"/>
  <c r="E16" i="7"/>
  <c r="F16" i="7" s="1"/>
  <c r="Z15" i="7"/>
  <c r="AA15" i="7" s="1"/>
  <c r="AJ15" i="7" s="1"/>
  <c r="P15" i="7"/>
  <c r="Q15" i="7" s="1"/>
  <c r="E15" i="7"/>
  <c r="F15" i="7" s="1"/>
  <c r="Z14" i="7"/>
  <c r="AA14" i="7" s="1"/>
  <c r="P14" i="7"/>
  <c r="Q14" i="7" s="1"/>
  <c r="E14" i="7"/>
  <c r="F14" i="7" s="1"/>
  <c r="G14" i="7" s="1"/>
  <c r="M14" i="7" s="1"/>
  <c r="P12" i="7"/>
  <c r="Q12" i="7" s="1"/>
  <c r="E12" i="7"/>
  <c r="F12" i="7" s="1"/>
  <c r="G12" i="7" s="1"/>
  <c r="M12" i="7" s="1"/>
  <c r="Z11" i="7"/>
  <c r="AA11" i="7" s="1"/>
  <c r="AJ11" i="7" s="1"/>
  <c r="P11" i="7"/>
  <c r="Q11" i="7" s="1"/>
  <c r="E11" i="7"/>
  <c r="F11" i="7" s="1"/>
  <c r="G11" i="7" s="1"/>
  <c r="M11" i="7" s="1"/>
  <c r="Z10" i="7"/>
  <c r="AA10" i="7" s="1"/>
  <c r="AJ10" i="7" s="1"/>
  <c r="P10" i="7"/>
  <c r="Q10" i="7" s="1"/>
  <c r="E10" i="7"/>
  <c r="F10" i="7" s="1"/>
  <c r="G10" i="7" s="1"/>
  <c r="M10" i="7" s="1"/>
  <c r="Z9" i="7"/>
  <c r="AA9" i="7" s="1"/>
  <c r="AJ9" i="7" s="1"/>
  <c r="P9" i="7"/>
  <c r="Q9" i="7" s="1"/>
  <c r="E9" i="7"/>
  <c r="F9" i="7" s="1"/>
  <c r="G9" i="7" s="1"/>
  <c r="M9" i="7" s="1"/>
  <c r="Z8" i="7"/>
  <c r="AA8" i="7" s="1"/>
  <c r="AJ8" i="7" s="1"/>
  <c r="P8" i="7"/>
  <c r="Q8" i="7" s="1"/>
  <c r="E8" i="7"/>
  <c r="F8" i="7" s="1"/>
  <c r="G8" i="7" s="1"/>
  <c r="M8" i="7" s="1"/>
  <c r="Z7" i="7"/>
  <c r="AA7" i="7" s="1"/>
  <c r="AJ7" i="7" s="1"/>
  <c r="P7" i="7"/>
  <c r="Q7" i="7" s="1"/>
  <c r="E7" i="7"/>
  <c r="F7" i="7" s="1"/>
  <c r="G7" i="7" s="1"/>
  <c r="M7" i="7" s="1"/>
  <c r="Z6" i="7"/>
  <c r="AA6" i="7" s="1"/>
  <c r="AH6" i="7" s="1"/>
  <c r="P6" i="7"/>
  <c r="Q6" i="7" s="1"/>
  <c r="E6" i="7"/>
  <c r="F6" i="7" s="1"/>
  <c r="G6" i="7" s="1"/>
  <c r="M6" i="7" s="1"/>
  <c r="Z5" i="7"/>
  <c r="AA5" i="7" s="1"/>
  <c r="AJ5" i="7" s="1"/>
  <c r="P5" i="7"/>
  <c r="Q5" i="7" s="1"/>
  <c r="E5" i="7"/>
  <c r="F5" i="7" s="1"/>
  <c r="G5" i="7" s="1"/>
  <c r="Z4" i="7"/>
  <c r="AA4" i="7" s="1"/>
  <c r="AJ4" i="7" s="1"/>
  <c r="P4" i="7"/>
  <c r="Q4" i="7" s="1"/>
  <c r="P3" i="7"/>
  <c r="Q3" i="7" s="1"/>
  <c r="E3" i="7"/>
  <c r="F3" i="7" s="1"/>
  <c r="G3" i="7" s="1"/>
  <c r="AH15" i="7" l="1"/>
  <c r="AH16" i="7"/>
  <c r="AH4" i="7"/>
  <c r="AH3" i="7"/>
  <c r="AH9" i="7"/>
  <c r="AH5" i="7"/>
  <c r="AH10" i="7"/>
  <c r="AJ14" i="7"/>
  <c r="AH14" i="7"/>
  <c r="AH8" i="7"/>
  <c r="AH11" i="7"/>
  <c r="AH7" i="7"/>
  <c r="AJ6" i="7"/>
  <c r="AI6" i="7"/>
  <c r="S16" i="7"/>
  <c r="S3" i="7"/>
  <c r="M3" i="7"/>
  <c r="S5" i="7"/>
  <c r="M5" i="7"/>
  <c r="S9" i="7"/>
  <c r="S6" i="7"/>
  <c r="AI11" i="7"/>
  <c r="AI15" i="7"/>
  <c r="AI4" i="7"/>
  <c r="S7" i="7"/>
  <c r="AG10" i="7"/>
  <c r="AG14" i="7"/>
  <c r="S4" i="7"/>
  <c r="AI3" i="7"/>
  <c r="AI7" i="7"/>
  <c r="S8" i="7"/>
  <c r="AG16" i="7"/>
  <c r="S10" i="7"/>
  <c r="AG5" i="7"/>
  <c r="AI8" i="7"/>
  <c r="S11" i="7"/>
  <c r="S15" i="7"/>
  <c r="AI9" i="7"/>
  <c r="S12" i="7"/>
  <c r="S14" i="7"/>
  <c r="AI14" i="7"/>
  <c r="AI16" i="7"/>
  <c r="AG8" i="7"/>
  <c r="AI5" i="7"/>
  <c r="AG3" i="7"/>
  <c r="AG6" i="7"/>
  <c r="AG11" i="7"/>
  <c r="AG4" i="7"/>
  <c r="AG15" i="7"/>
  <c r="AI10" i="7"/>
  <c r="AG9" i="7"/>
  <c r="AG7" i="7"/>
  <c r="Q5" i="6"/>
  <c r="Q6" i="6"/>
  <c r="Q7" i="6"/>
  <c r="Q8" i="6"/>
  <c r="Q9" i="6"/>
  <c r="Q10" i="6"/>
  <c r="Q15" i="6"/>
  <c r="Q16" i="6"/>
  <c r="Q17" i="6"/>
  <c r="P17" i="6"/>
  <c r="P16" i="6"/>
  <c r="P15" i="6"/>
  <c r="P11" i="6"/>
  <c r="Q11" i="6" s="1"/>
  <c r="P10" i="6"/>
  <c r="P9" i="6"/>
  <c r="P8" i="6"/>
  <c r="P7" i="6"/>
  <c r="P6" i="6"/>
  <c r="P5" i="6"/>
  <c r="P4" i="6"/>
  <c r="Q4" i="6" s="1"/>
  <c r="P3" i="6"/>
  <c r="Q3" i="6" s="1"/>
  <c r="M17" i="6"/>
  <c r="N17" i="6" s="1"/>
  <c r="M16" i="6"/>
  <c r="N16" i="6" s="1"/>
  <c r="N15" i="6"/>
  <c r="M15" i="6"/>
  <c r="M4" i="6"/>
  <c r="N4" i="6"/>
  <c r="M5" i="6"/>
  <c r="N5" i="6" s="1"/>
  <c r="M6" i="6"/>
  <c r="N6" i="6" s="1"/>
  <c r="M7" i="6"/>
  <c r="N7" i="6" s="1"/>
  <c r="M8" i="6"/>
  <c r="N8" i="6" s="1"/>
  <c r="M9" i="6"/>
  <c r="N9" i="6" s="1"/>
  <c r="M10" i="6"/>
  <c r="N10" i="6" s="1"/>
  <c r="M11" i="6"/>
  <c r="N11" i="6" s="1"/>
  <c r="N12" i="6"/>
  <c r="M3" i="6"/>
  <c r="N3" i="6" s="1"/>
  <c r="J6" i="6" l="1"/>
  <c r="K6" i="6" s="1"/>
  <c r="J7" i="6"/>
  <c r="K7" i="6" s="1"/>
  <c r="J8" i="6"/>
  <c r="K8" i="6" s="1"/>
  <c r="J9" i="6"/>
  <c r="K9" i="6" s="1"/>
  <c r="J10" i="6"/>
  <c r="K10" i="6" s="1"/>
  <c r="J11" i="6"/>
  <c r="K11" i="6" s="1"/>
  <c r="J12" i="6"/>
  <c r="K12" i="6" s="1"/>
  <c r="J13" i="6"/>
  <c r="K13" i="6"/>
  <c r="J14" i="6"/>
  <c r="K14" i="6"/>
  <c r="J15" i="6"/>
  <c r="K15" i="6" s="1"/>
  <c r="J16" i="6"/>
  <c r="K16" i="6"/>
  <c r="J17" i="6"/>
  <c r="K17" i="6" s="1"/>
  <c r="J5" i="6"/>
  <c r="K5" i="6" s="1"/>
  <c r="J4" i="6"/>
  <c r="K4" i="6" s="1"/>
  <c r="J3" i="6"/>
  <c r="K3" i="6" s="1"/>
  <c r="E11" i="5" l="1"/>
  <c r="F11" i="5" s="1"/>
  <c r="G11" i="5" s="1"/>
  <c r="E12" i="6" l="1"/>
  <c r="F12" i="6" s="1"/>
  <c r="G12" i="6" s="1"/>
  <c r="E17" i="6"/>
  <c r="F17" i="6" s="1"/>
  <c r="G17" i="6" s="1"/>
  <c r="E16" i="6"/>
  <c r="F16" i="6" s="1"/>
  <c r="G16" i="6" s="1"/>
  <c r="E15" i="6"/>
  <c r="F15" i="6" s="1"/>
  <c r="G15" i="6" s="1"/>
  <c r="E11" i="6"/>
  <c r="F11" i="6" s="1"/>
  <c r="G11" i="6" s="1"/>
  <c r="E10" i="6"/>
  <c r="F10" i="6" s="1"/>
  <c r="G10" i="6" s="1"/>
  <c r="E9" i="6"/>
  <c r="F9" i="6" s="1"/>
  <c r="G9" i="6" s="1"/>
  <c r="E8" i="6"/>
  <c r="F8" i="6" s="1"/>
  <c r="G8" i="6" s="1"/>
  <c r="E7" i="6"/>
  <c r="F7" i="6" s="1"/>
  <c r="G7" i="6" s="1"/>
  <c r="E6" i="6"/>
  <c r="F6" i="6" s="1"/>
  <c r="G6" i="6" s="1"/>
  <c r="E5" i="6"/>
  <c r="F5" i="6" s="1"/>
  <c r="G5" i="6" s="1"/>
  <c r="E3" i="6"/>
  <c r="F3" i="6" s="1"/>
  <c r="G3" i="6" s="1"/>
  <c r="I18" i="5" l="1"/>
  <c r="J18" i="5" s="1"/>
  <c r="K18" i="5" s="1"/>
  <c r="E16" i="5" l="1"/>
  <c r="E15" i="5"/>
  <c r="E14" i="5"/>
  <c r="J5" i="5" l="1"/>
  <c r="K5" i="5" s="1"/>
  <c r="J6" i="5"/>
  <c r="K6" i="5" s="1"/>
  <c r="J7" i="5"/>
  <c r="K7" i="5" s="1"/>
  <c r="J8" i="5"/>
  <c r="K8" i="5" s="1"/>
  <c r="J9" i="5"/>
  <c r="K9" i="5" s="1"/>
  <c r="J10" i="5"/>
  <c r="K10" i="5" s="1"/>
  <c r="J14" i="5"/>
  <c r="K14" i="5" s="1"/>
  <c r="J15" i="5"/>
  <c r="K15" i="5" s="1"/>
  <c r="J16" i="5"/>
  <c r="K16" i="5" s="1"/>
  <c r="J4" i="5"/>
  <c r="K4" i="5" s="1"/>
  <c r="J3" i="5"/>
  <c r="K3" i="5" s="1"/>
  <c r="E10" i="5" l="1"/>
  <c r="F10" i="5"/>
  <c r="G10" i="5"/>
  <c r="E4" i="5"/>
  <c r="F4" i="5" s="1"/>
  <c r="G4" i="5" s="1"/>
  <c r="E5" i="5"/>
  <c r="F5" i="5" s="1"/>
  <c r="G5" i="5" s="1"/>
  <c r="E6" i="5"/>
  <c r="F6" i="5" s="1"/>
  <c r="G6" i="5" s="1"/>
  <c r="E7" i="5"/>
  <c r="F7" i="5" s="1"/>
  <c r="G7" i="5" s="1"/>
  <c r="E8" i="5"/>
  <c r="F8" i="5" s="1"/>
  <c r="G8" i="5" s="1"/>
  <c r="E9" i="5"/>
  <c r="F9" i="5" s="1"/>
  <c r="G9" i="5" s="1"/>
  <c r="E3" i="5"/>
  <c r="F3" i="5" s="1"/>
  <c r="G3" i="5" s="1"/>
  <c r="F16" i="5"/>
  <c r="G16" i="5" s="1"/>
  <c r="F15" i="5"/>
  <c r="G15" i="5" s="1"/>
  <c r="F14" i="5"/>
  <c r="G14" i="5" s="1"/>
  <c r="F38" i="2" l="1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2" i="2" l="1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F28" i="2"/>
  <c r="G28" i="2" s="1"/>
  <c r="H28" i="2" s="1"/>
  <c r="F27" i="2" l="1"/>
  <c r="G27" i="2" s="1"/>
  <c r="H27" i="2" s="1"/>
  <c r="F26" i="2"/>
  <c r="G26" i="2" s="1"/>
  <c r="H26" i="2" s="1"/>
  <c r="F25" i="2"/>
  <c r="G25" i="2" s="1"/>
  <c r="H25" i="2" s="1"/>
  <c r="B2" i="1" l="1"/>
  <c r="A2" i="1"/>
  <c r="B1" i="1"/>
  <c r="A1" i="1"/>
</calcChain>
</file>

<file path=xl/sharedStrings.xml><?xml version="1.0" encoding="utf-8"?>
<sst xmlns="http://schemas.openxmlformats.org/spreadsheetml/2006/main" count="187" uniqueCount="82">
  <si>
    <t>Total Time (s)</t>
  </si>
  <si>
    <t>Time per point (s)</t>
  </si>
  <si>
    <t>Code Comments</t>
  </si>
  <si>
    <t>Base version</t>
  </si>
  <si>
    <t>Calc_Distance-&gt; Single Precision</t>
  </si>
  <si>
    <t>Calc_Bearing -&gt; Single Precision</t>
  </si>
  <si>
    <t>Ticks (fs = 10 kHz)</t>
  </si>
  <si>
    <t>Parenthesized PI/180</t>
  </si>
  <si>
    <t>Local copies of lat and lon</t>
  </si>
  <si>
    <t>Force CSE of *PI/180</t>
  </si>
  <si>
    <t>Reuse cos(p2lat) in CB</t>
  </si>
  <si>
    <t>Merged CD/CB functions</t>
  </si>
  <si>
    <t>Use radians in table, precalculate sin and cos for points</t>
  </si>
  <si>
    <t>Don't do bearing until needed</t>
  </si>
  <si>
    <t>SG2</t>
  </si>
  <si>
    <t>SG</t>
  </si>
  <si>
    <t>Avg. Clock Cycles per Point</t>
  </si>
  <si>
    <t>Reuse distance of closest point</t>
  </si>
  <si>
    <t>Index</t>
  </si>
  <si>
    <t>Region Name</t>
  </si>
  <si>
    <t>cosf</t>
  </si>
  <si>
    <t>fmul</t>
  </si>
  <si>
    <t>fadd</t>
  </si>
  <si>
    <t>strcmp</t>
  </si>
  <si>
    <t>Find_Nearest_Waypoint</t>
  </si>
  <si>
    <t>float_epilogue</t>
  </si>
  <si>
    <t>Don't do acos or * 6371 until needed</t>
  </si>
  <si>
    <t>Base version, -O3</t>
  </si>
  <si>
    <t>Calc_D,B -&gt; Single Precision</t>
  </si>
  <si>
    <t>Intermediate terms in CB</t>
  </si>
  <si>
    <t>Total Samples (fs = 1 kHz)</t>
  </si>
  <si>
    <t>Cortex-M0+</t>
  </si>
  <si>
    <t>Cortex-A8</t>
  </si>
  <si>
    <t>Tuning</t>
  </si>
  <si>
    <t>Lazy execution</t>
  </si>
  <si>
    <t>Comments</t>
  </si>
  <si>
    <t>Avg. Clock Cycles/Pt</t>
  </si>
  <si>
    <t>Time per pt (s)</t>
  </si>
  <si>
    <t>Data precomp.</t>
  </si>
  <si>
    <t>Merged CD/CB functions, left most CSE to optimizer</t>
  </si>
  <si>
    <t>Merged CD/CB functions, extreme manual CSE</t>
  </si>
  <si>
    <t>Base version, -O0</t>
  </si>
  <si>
    <t>Calc_D,B -&gt; Single Precision, -03</t>
  </si>
  <si>
    <t>Cortex-A72 @ 1.5 GHz</t>
  </si>
  <si>
    <t>Cortex-A72 @ 600 MHz</t>
  </si>
  <si>
    <t>Time/Pt (s)</t>
  </si>
  <si>
    <t>Cortex-A8 @ 1 GHz</t>
  </si>
  <si>
    <t>M0+/A8 Cycle Ratio</t>
  </si>
  <si>
    <t>M0+/A72 Cycle Ratio</t>
  </si>
  <si>
    <t>A8/A72 Cycle Ratio</t>
  </si>
  <si>
    <t>1a</t>
  </si>
  <si>
    <t>1b</t>
  </si>
  <si>
    <t>M0+ Avg. Clock Cycles/Pt</t>
  </si>
  <si>
    <t>A8 Avg. Clock Cycles/Pt</t>
  </si>
  <si>
    <t>A72 Avg. Clock Cycles/Pt</t>
  </si>
  <si>
    <t>Cortex-M4F</t>
  </si>
  <si>
    <t>Loop Repeat Factor</t>
  </si>
  <si>
    <t>Total Time per Loop (s)</t>
  </si>
  <si>
    <t>Cortex-M4F @ 120 MHz</t>
  </si>
  <si>
    <t>Cortex-M0+ @ 48 MHz</t>
  </si>
  <si>
    <t>Version</t>
  </si>
  <si>
    <t>Total Time</t>
  </si>
  <si>
    <t>Time/Pt</t>
  </si>
  <si>
    <t>Clocks/Pt</t>
  </si>
  <si>
    <t>CM4F @ 120 MHz</t>
  </si>
  <si>
    <t>CM0+ @ 48 MHz</t>
  </si>
  <si>
    <t>CA72 @ 1.5 GHz</t>
  </si>
  <si>
    <t>CA8 @ 1 GHz</t>
  </si>
  <si>
    <t>Pipe Stages</t>
  </si>
  <si>
    <t>18+</t>
  </si>
  <si>
    <t>16+</t>
  </si>
  <si>
    <t>Why so bad? Worse than CM4F!</t>
  </si>
  <si>
    <t>M4F Avg. Clock Cycles/Pt</t>
  </si>
  <si>
    <t>M0+/M4F Cycle Ratio</t>
  </si>
  <si>
    <t>Cortex-A72</t>
  </si>
  <si>
    <t>Cortex-A53 @ 1.2 GHz</t>
  </si>
  <si>
    <t>A53 Avg. Clock Cycles/Pt</t>
  </si>
  <si>
    <t>A53/A72 Cycle Ratio</t>
  </si>
  <si>
    <t>M4F/A72 Cycle Ratio</t>
  </si>
  <si>
    <t>Cortex-A72 - Arm32 @ 1.5 GHz</t>
  </si>
  <si>
    <t>Cortex-A72 - Arm64 @ 1.5 GHz</t>
  </si>
  <si>
    <t>A72 Arm32/Arm64 Cycle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</si>
</sst>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#,##0.0"/>
    <numFmt numFmtId="166" formatCode="0.00000"/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48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/>
    <xf numFmtId="48" fontId="0" fillId="2" borderId="0" xfId="0" applyNumberFormat="1" applyFill="1"/>
    <xf numFmtId="3" fontId="0" fillId="2" borderId="0" xfId="0" applyNumberFormat="1" applyFill="1"/>
    <xf numFmtId="164" fontId="0" fillId="2" borderId="0" xfId="0" applyNumberFormat="1" applyFill="1"/>
    <xf numFmtId="0" fontId="0" fillId="0" borderId="0" xfId="0" applyAlignment="1">
      <alignment wrapText="1"/>
    </xf>
    <xf numFmtId="0" fontId="2" fillId="2" borderId="0" xfId="0" applyFont="1" applyFill="1"/>
    <xf numFmtId="0" fontId="2" fillId="0" borderId="0" xfId="0" applyFont="1"/>
    <xf numFmtId="0" fontId="1" fillId="0" borderId="0" xfId="0" applyFont="1" applyAlignment="1">
      <alignment horizontal="center"/>
    </xf>
    <xf numFmtId="11" fontId="0" fillId="0" borderId="0" xfId="0" applyNumberFormat="1"/>
    <xf numFmtId="11" fontId="0" fillId="2" borderId="0" xfId="0" applyNumberFormat="1" applyFill="1"/>
    <xf numFmtId="165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0" fontId="1" fillId="0" borderId="1" xfId="0" applyFont="1" applyBorder="1" applyAlignment="1">
      <alignment wrapText="1"/>
    </xf>
    <xf numFmtId="3" fontId="0" fillId="0" borderId="1" xfId="0" applyNumberFormat="1" applyBorder="1"/>
    <xf numFmtId="3" fontId="0" fillId="2" borderId="1" xfId="0" applyNumberForma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2" xfId="0" applyBorder="1"/>
    <xf numFmtId="3" fontId="0" fillId="0" borderId="2" xfId="0" applyNumberFormat="1" applyBorder="1"/>
    <xf numFmtId="167" fontId="0" fillId="0" borderId="0" xfId="0" applyNumberFormat="1"/>
    <xf numFmtId="0" fontId="0" fillId="3" borderId="0" xfId="0" applyFill="1"/>
    <xf numFmtId="0" fontId="1" fillId="0" borderId="0" xfId="0" applyFont="1" applyAlignment="1">
      <alignment horizontal="right"/>
    </xf>
    <xf numFmtId="167" fontId="0" fillId="3" borderId="0" xfId="0" applyNumberFormat="1" applyFill="1"/>
    <xf numFmtId="0" fontId="1" fillId="0" borderId="2" xfId="0" applyFont="1" applyBorder="1"/>
    <xf numFmtId="11" fontId="0" fillId="0" borderId="2" xfId="0" applyNumberFormat="1" applyBorder="1"/>
    <xf numFmtId="0" fontId="3" fillId="0" borderId="0" xfId="0" applyFont="1" applyAlignment="1">
      <alignment horizontal="center" vertical="top" wrapText="1"/>
    </xf>
    <xf numFmtId="167" fontId="0" fillId="0" borderId="2" xfId="0" applyNumberForma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75670373551155"/>
          <c:y val="2.5873768291277594E-2"/>
          <c:w val="0.77524771557143601"/>
          <c:h val="0.89267838976318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'Performance A72'!$G$2</c:f>
              <c:strCache>
                <c:ptCount val="1"/>
                <c:pt idx="0">
                  <c:v>M0+ Avg. Clock Cycles/Pt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'Performance A72'!$B$3:$B$16</c:f>
              <c:strCache>
                <c:ptCount val="14"/>
                <c:pt idx="0">
                  <c:v>Base version, -O0</c:v>
                </c:pt>
                <c:pt idx="1">
                  <c:v>Base version, -O3</c:v>
                </c:pt>
                <c:pt idx="2">
                  <c:v>Calc_D,B -&gt; Single Precision, -03</c:v>
                </c:pt>
                <c:pt idx="3">
                  <c:v>Parenthesized PI/180</c:v>
                </c:pt>
                <c:pt idx="4">
                  <c:v>Local copies of lat and lon</c:v>
                </c:pt>
                <c:pt idx="5">
                  <c:v>Force CSE of *PI/180</c:v>
                </c:pt>
                <c:pt idx="6">
                  <c:v>Intermediate terms in CB</c:v>
                </c:pt>
                <c:pt idx="7">
                  <c:v>Reuse cos(p2lat) in CB</c:v>
                </c:pt>
                <c:pt idx="8">
                  <c:v>Merged CD/CB functions, left most CSE to optimizer</c:v>
                </c:pt>
                <c:pt idx="9">
                  <c:v>Merged CD/CB functions, extreme manual CSE</c:v>
                </c:pt>
                <c:pt idx="11">
                  <c:v>Use radians in table, precalculate sin and cos for points</c:v>
                </c:pt>
                <c:pt idx="12">
                  <c:v>Don't do acos or * 6371 until needed</c:v>
                </c:pt>
                <c:pt idx="13">
                  <c:v>Don't do bearing until needed</c:v>
                </c:pt>
              </c:strCache>
            </c:strRef>
          </c:xVal>
          <c:yVal>
            <c:numRef>
              <c:f>'Performance A72'!$G$3:$G$16</c:f>
              <c:numCache>
                <c:formatCode>#,##0</c:formatCode>
                <c:ptCount val="14"/>
                <c:pt idx="0">
                  <c:v>147239.26380368098</c:v>
                </c:pt>
                <c:pt idx="1">
                  <c:v>75680.981595092031</c:v>
                </c:pt>
                <c:pt idx="2">
                  <c:v>21791.411042944786</c:v>
                </c:pt>
                <c:pt idx="3">
                  <c:v>17374.233128834356</c:v>
                </c:pt>
                <c:pt idx="4">
                  <c:v>16785.276073619632</c:v>
                </c:pt>
                <c:pt idx="5">
                  <c:v>16490.797546012269</c:v>
                </c:pt>
                <c:pt idx="6">
                  <c:v>16490.797546012269</c:v>
                </c:pt>
                <c:pt idx="7">
                  <c:v>15312.88343558282</c:v>
                </c:pt>
                <c:pt idx="8">
                  <c:v>15312.88343558282</c:v>
                </c:pt>
                <c:pt idx="9">
                  <c:v>10601.22699386503</c:v>
                </c:pt>
                <c:pt idx="11">
                  <c:v>6773.0061349693251</c:v>
                </c:pt>
                <c:pt idx="12">
                  <c:v>5006</c:v>
                </c:pt>
                <c:pt idx="13">
                  <c:v>1178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2A-4277-B4FF-91C7B0A07980}"/>
            </c:ext>
          </c:extLst>
        </c:ser>
        <c:ser>
          <c:idx val="3"/>
          <c:order val="1"/>
          <c:tx>
            <c:v>M4F Avg. Clock Cycles/Pt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'Performance A72'!$A$3:$A$16</c:f>
              <c:strCache>
                <c:ptCount val="14"/>
                <c:pt idx="0">
                  <c:v>1a</c:v>
                </c:pt>
                <c:pt idx="1">
                  <c:v>1b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strCache>
            </c:strRef>
          </c:xVal>
          <c:yVal>
            <c:numRef>
              <c:f>'Performance A72'!$L$3:$L$16</c:f>
              <c:numCache>
                <c:formatCode>#,##0</c:formatCode>
                <c:ptCount val="14"/>
                <c:pt idx="0">
                  <c:v>38996.319018404909</c:v>
                </c:pt>
                <c:pt idx="1">
                  <c:v>38134.969325153375</c:v>
                </c:pt>
                <c:pt idx="2">
                  <c:v>1950.9202453987732</c:v>
                </c:pt>
                <c:pt idx="3">
                  <c:v>1928.8343558282206</c:v>
                </c:pt>
                <c:pt idx="4">
                  <c:v>1869.9386503067485</c:v>
                </c:pt>
                <c:pt idx="5">
                  <c:v>1818.40490797546</c:v>
                </c:pt>
                <c:pt idx="6">
                  <c:v>1788.9570552147238</c:v>
                </c:pt>
                <c:pt idx="7">
                  <c:v>1766.8711656441715</c:v>
                </c:pt>
                <c:pt idx="8">
                  <c:v>1766.8711656441715</c:v>
                </c:pt>
                <c:pt idx="9">
                  <c:v>1185.2760736196321</c:v>
                </c:pt>
                <c:pt idx="11">
                  <c:v>1004.9079754601227</c:v>
                </c:pt>
                <c:pt idx="12">
                  <c:v>883.43558282208573</c:v>
                </c:pt>
                <c:pt idx="13">
                  <c:v>296.68711656441712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02-4860-9B11-F4BFCE3B43F2}"/>
            </c:ext>
          </c:extLst>
        </c:ser>
        <c:ser>
          <c:idx val="1"/>
          <c:order val="2"/>
          <c:tx>
            <c:strRef>
              <c:f>'Performance A72'!$Q$2</c:f>
              <c:strCache>
                <c:ptCount val="1"/>
                <c:pt idx="0">
                  <c:v>A8 Avg. Clock Cycles/Pt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'Performance A72'!$Q$2:$Q$16</c:f>
              <c:numCache>
                <c:formatCode>#,##0</c:formatCode>
                <c:ptCount val="15"/>
                <c:pt idx="0" formatCode="General">
                  <c:v>0</c:v>
                </c:pt>
                <c:pt idx="1">
                  <c:v>10133.699386503067</c:v>
                </c:pt>
                <c:pt idx="2">
                  <c:v>7134.4110429447846</c:v>
                </c:pt>
                <c:pt idx="3">
                  <c:v>3184.6871165644175</c:v>
                </c:pt>
                <c:pt idx="4">
                  <c:v>3127.2638036809817</c:v>
                </c:pt>
                <c:pt idx="5">
                  <c:v>3114.9079754601225</c:v>
                </c:pt>
                <c:pt idx="6">
                  <c:v>3120.030674846626</c:v>
                </c:pt>
                <c:pt idx="7">
                  <c:v>3121.8220858895706</c:v>
                </c:pt>
                <c:pt idx="8">
                  <c:v>3117.8957055214728</c:v>
                </c:pt>
                <c:pt idx="9">
                  <c:v>3919.7423312883438</c:v>
                </c:pt>
                <c:pt idx="10">
                  <c:v>3583.527607361963</c:v>
                </c:pt>
                <c:pt idx="12">
                  <c:v>2546.1288343558281</c:v>
                </c:pt>
                <c:pt idx="13">
                  <c:v>1782.3803680981598</c:v>
                </c:pt>
                <c:pt idx="14">
                  <c:v>446.47852760736191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2A-4277-B4FF-91C7B0A07980}"/>
            </c:ext>
          </c:extLst>
        </c:ser>
        <c:ser>
          <c:idx val="4"/>
          <c:order val="3"/>
          <c:tx>
            <c:strRef>
              <c:f>'Performance A72'!$W$2</c:f>
              <c:strCache>
                <c:ptCount val="1"/>
                <c:pt idx="0">
                  <c:v>A53 Avg. Clock Cycles/Pt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'Performance A72'!$B$3:$B$16</c:f>
              <c:strCache>
                <c:ptCount val="14"/>
                <c:pt idx="0">
                  <c:v>Base version, -O0</c:v>
                </c:pt>
                <c:pt idx="1">
                  <c:v>Base version, -O3</c:v>
                </c:pt>
                <c:pt idx="2">
                  <c:v>Calc_D,B -&gt; Single Precision, -03</c:v>
                </c:pt>
                <c:pt idx="3">
                  <c:v>Parenthesized PI/180</c:v>
                </c:pt>
                <c:pt idx="4">
                  <c:v>Local copies of lat and lon</c:v>
                </c:pt>
                <c:pt idx="5">
                  <c:v>Force CSE of *PI/180</c:v>
                </c:pt>
                <c:pt idx="6">
                  <c:v>Intermediate terms in CB</c:v>
                </c:pt>
                <c:pt idx="7">
                  <c:v>Reuse cos(p2lat) in CB</c:v>
                </c:pt>
                <c:pt idx="8">
                  <c:v>Merged CD/CB functions, left most CSE to optimizer</c:v>
                </c:pt>
                <c:pt idx="9">
                  <c:v>Merged CD/CB functions, extreme manual CSE</c:v>
                </c:pt>
                <c:pt idx="11">
                  <c:v>Use radians in table, precalculate sin and cos for points</c:v>
                </c:pt>
                <c:pt idx="12">
                  <c:v>Don't do acos or * 6371 until needed</c:v>
                </c:pt>
                <c:pt idx="13">
                  <c:v>Don't do bearing until needed</c:v>
                </c:pt>
              </c:strCache>
            </c:strRef>
          </c:xVal>
          <c:yVal>
            <c:numRef>
              <c:f>'Performance A72'!$W$3:$W$16</c:f>
              <c:numCache>
                <c:formatCode>#,##0</c:formatCode>
                <c:ptCount val="14"/>
                <c:pt idx="0">
                  <c:v>3089.2638036809817</c:v>
                </c:pt>
                <c:pt idx="1">
                  <c:v>2337.4233128834358</c:v>
                </c:pt>
                <c:pt idx="2">
                  <c:v>1278.2208588957055</c:v>
                </c:pt>
                <c:pt idx="3">
                  <c:v>1185.7269938650306</c:v>
                </c:pt>
                <c:pt idx="4">
                  <c:v>1185.2760736196317</c:v>
                </c:pt>
                <c:pt idx="5">
                  <c:v>1183.435582822086</c:v>
                </c:pt>
                <c:pt idx="6">
                  <c:v>1183.435582822086</c:v>
                </c:pt>
                <c:pt idx="7">
                  <c:v>1176.6257668711658</c:v>
                </c:pt>
                <c:pt idx="8">
                  <c:v>873.22085889570553</c:v>
                </c:pt>
                <c:pt idx="11">
                  <c:v>565.95092024539883</c:v>
                </c:pt>
                <c:pt idx="12">
                  <c:v>427.32515337423314</c:v>
                </c:pt>
                <c:pt idx="13">
                  <c:v>136.28834355828221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E-4CBB-9C7E-81AC8E21ADF4}"/>
            </c:ext>
          </c:extLst>
        </c:ser>
        <c:ser>
          <c:idx val="2"/>
          <c:order val="4"/>
          <c:tx>
            <c:strRef>
              <c:f>'Performance A72'!$AA$2</c:f>
              <c:strCache>
                <c:ptCount val="1"/>
                <c:pt idx="0">
                  <c:v>A72 Avg. Clock Cycles/Pt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'Performance A72'!$AA$2:$AA$16</c:f>
              <c:numCache>
                <c:formatCode>#,##0</c:formatCode>
                <c:ptCount val="15"/>
                <c:pt idx="0" formatCode="General">
                  <c:v>0</c:v>
                </c:pt>
                <c:pt idx="1">
                  <c:v>1177.9141104294479</c:v>
                </c:pt>
                <c:pt idx="2">
                  <c:v>877.91411042944776</c:v>
                </c:pt>
                <c:pt idx="3">
                  <c:v>621.16564417177915</c:v>
                </c:pt>
                <c:pt idx="4">
                  <c:v>585.87423312883425</c:v>
                </c:pt>
                <c:pt idx="5">
                  <c:v>586.19631901840501</c:v>
                </c:pt>
                <c:pt idx="6">
                  <c:v>582.51533742331287</c:v>
                </c:pt>
                <c:pt idx="7">
                  <c:v>582.51533742331287</c:v>
                </c:pt>
                <c:pt idx="8">
                  <c:v>582.51533742331287</c:v>
                </c:pt>
                <c:pt idx="9">
                  <c:v>406.74846625766867</c:v>
                </c:pt>
                <c:pt idx="12">
                  <c:v>263.55828220858893</c:v>
                </c:pt>
                <c:pt idx="13">
                  <c:v>216.59815950920245</c:v>
                </c:pt>
                <c:pt idx="14">
                  <c:v>66.257668711656436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2A-4277-B4FF-91C7B0A07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277424"/>
        <c:axId val="1843174848"/>
      </c:scatterChart>
      <c:valAx>
        <c:axId val="184527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174848"/>
        <c:crosses val="autoZero"/>
        <c:crossBetween val="midCat"/>
      </c:valAx>
      <c:valAx>
        <c:axId val="184317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277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2142395474783"/>
          <c:y val="7.2684426366716071E-2"/>
          <c:w val="0.32266779502475712"/>
          <c:h val="0.38735277308755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'Performance (10kHz)'!$B$25</c:f>
              <c:strCache>
                <c:ptCount val="1"/>
                <c:pt idx="0">
                  <c:v>Base version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'Performance (10kHz)'!$F$24</c:f>
              <c:strCache>
                <c:ptCount val="1"/>
                <c:pt idx="0">
                  <c:v>Total Time (s)</c:v>
                </c:pt>
              </c:strCache>
            </c:strRef>
          </c:cat>
          <c:val>
            <c:numRef>
              <c:f>'Performance (10kHz)'!$F$25</c:f>
              <c:numCache>
                <c:formatCode>General</c:formatCode>
                <c:ptCount val="1"/>
                <c:pt idx="0">
                  <c:v>0.69779999999999998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A-495F-A42B-E69DD7A2F39E}"/>
            </c:ext>
          </c:extLst>
        </c:ser>
        <c:ser>
          <c:idx val="1"/>
          <c:order val="1"/>
          <c:tx>
            <c:strRef>
              <c:f>'Performance (10kHz)'!$B$26</c:f>
              <c:strCache>
                <c:ptCount val="1"/>
                <c:pt idx="0">
                  <c:v>Calc_Distance-&gt; Single Precision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'Performance (10kHz)'!$F$24</c:f>
              <c:strCache>
                <c:ptCount val="1"/>
                <c:pt idx="0">
                  <c:v>Total Time (s)</c:v>
                </c:pt>
              </c:strCache>
            </c:strRef>
          </c:cat>
          <c:val>
            <c:numRef>
              <c:f>'Performance (10kHz)'!$F$26</c:f>
              <c:numCache>
                <c:formatCode>General</c:formatCode>
                <c:ptCount val="1"/>
                <c:pt idx="0">
                  <c:v>0.38159999999999999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A-495F-A42B-E69DD7A2F39E}"/>
            </c:ext>
          </c:extLst>
        </c:ser>
        <c:ser>
          <c:idx val="2"/>
          <c:order val="2"/>
          <c:tx>
            <c:strRef>
              <c:f>'Performance (10kHz)'!$B$27</c:f>
              <c:strCache>
                <c:ptCount val="1"/>
                <c:pt idx="0">
                  <c:v>Calc_Bearing -&gt; Single Precision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'Performance (10kHz)'!$F$24</c:f>
              <c:strCache>
                <c:ptCount val="1"/>
                <c:pt idx="0">
                  <c:v>Total Time (s)</c:v>
                </c:pt>
              </c:strCache>
            </c:strRef>
          </c:cat>
          <c:val>
            <c:numRef>
              <c:f>'Performance (10kHz)'!$F$27</c:f>
              <c:numCache>
                <c:formatCode>General</c:formatCode>
                <c:ptCount val="1"/>
                <c:pt idx="0">
                  <c:v>7.17E-2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A-495F-A42B-E69DD7A2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-43"/>
        <c:axId val="397278424"/>
        <c:axId val="397280384"/>
      </c:barChart>
      <c:catAx>
        <c:axId val="39727842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80384"/>
        <c:crosses val="autoZero"/>
        <c:auto val="1"/>
        <c:lblAlgn val="ctr"/>
        <c:lblOffset val="100"/>
        <c:noMultiLvlLbl val="0"/>
      </c:catAx>
      <c:valAx>
        <c:axId val="39728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Execution 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7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9354145981024"/>
          <c:y val="0.10147936053447865"/>
          <c:w val="0.19504722100353292"/>
          <c:h val="0.1022734430923407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367373140857391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'Performance A72'!$S$2</c:f>
              <c:strCache>
                <c:ptCount val="1"/>
                <c:pt idx="0">
                  <c:v>M0+/A8 Cycle Ratio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'Performance A72'!$B$3:$B$16</c:f>
              <c:strCache>
                <c:ptCount val="14"/>
                <c:pt idx="0">
                  <c:v>Base version, -O0</c:v>
                </c:pt>
                <c:pt idx="1">
                  <c:v>Base version, -O3</c:v>
                </c:pt>
                <c:pt idx="2">
                  <c:v>Calc_D,B -&gt; Single Precision, -03</c:v>
                </c:pt>
                <c:pt idx="3">
                  <c:v>Parenthesized PI/180</c:v>
                </c:pt>
                <c:pt idx="4">
                  <c:v>Local copies of lat and lon</c:v>
                </c:pt>
                <c:pt idx="5">
                  <c:v>Force CSE of *PI/180</c:v>
                </c:pt>
                <c:pt idx="6">
                  <c:v>Intermediate terms in CB</c:v>
                </c:pt>
                <c:pt idx="7">
                  <c:v>Reuse cos(p2lat) in CB</c:v>
                </c:pt>
                <c:pt idx="8">
                  <c:v>Merged CD/CB functions, left most CSE to optimizer</c:v>
                </c:pt>
                <c:pt idx="9">
                  <c:v>Merged CD/CB functions, extreme manual CSE</c:v>
                </c:pt>
                <c:pt idx="11">
                  <c:v>Use radians in table, precalculate sin and cos for points</c:v>
                </c:pt>
                <c:pt idx="12">
                  <c:v>Don't do acos or * 6371 until needed</c:v>
                </c:pt>
                <c:pt idx="13">
                  <c:v>Don't do bearing until needed</c:v>
                </c:pt>
              </c:strCache>
            </c:strRef>
          </c:xVal>
          <c:yVal>
            <c:numRef>
              <c:f>'Performance A72'!$S$3:$S$16</c:f>
              <c:numCache>
                <c:formatCode>#,##0.0</c:formatCode>
                <c:ptCount val="14"/>
                <c:pt idx="0">
                  <c:v>14.529665642123438</c:v>
                </c:pt>
                <c:pt idx="1">
                  <c:v>10.607880754212069</c:v>
                </c:pt>
                <c:pt idx="2">
                  <c:v>6.8425594871162616</c:v>
                </c:pt>
                <c:pt idx="3">
                  <c:v>5.5557299350262088</c:v>
                </c:pt>
                <c:pt idx="4">
                  <c:v>5.3886908396194828</c:v>
                </c:pt>
                <c:pt idx="5">
                  <c:v>5.2854600690177254</c:v>
                </c:pt>
                <c:pt idx="6">
                  <c:v>5.2824270865881768</c:v>
                </c:pt>
                <c:pt idx="7">
                  <c:v>4.9112878947378764</c:v>
                </c:pt>
                <c:pt idx="8">
                  <c:v>3.9066046034076352</c:v>
                </c:pt>
                <c:pt idx="9">
                  <c:v>2.9583215633907707</c:v>
                </c:pt>
                <c:pt idx="11">
                  <c:v>2.6601191752666749</c:v>
                </c:pt>
                <c:pt idx="12">
                  <c:v>2.8086036457759662</c:v>
                </c:pt>
                <c:pt idx="13">
                  <c:v>2.6384247554138729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CC-469A-A826-734C77F1CEE4}"/>
            </c:ext>
          </c:extLst>
        </c:ser>
        <c:ser>
          <c:idx val="1"/>
          <c:order val="1"/>
          <c:tx>
            <c:strRef>
              <c:f>'Performance A72'!$AG$2</c:f>
              <c:strCache>
                <c:ptCount val="1"/>
                <c:pt idx="0">
                  <c:v>M0+/A72 Cycle Ratio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'Performance A72'!$AG$3:$AG$16</c:f>
              <c:numCache>
                <c:formatCode>#,##0.0</c:formatCode>
                <c:ptCount val="14"/>
                <c:pt idx="0">
                  <c:v>125</c:v>
                </c:pt>
                <c:pt idx="1">
                  <c:v>86.205450733752642</c:v>
                </c:pt>
                <c:pt idx="2">
                  <c:v>35.081481481481482</c:v>
                </c:pt>
                <c:pt idx="3">
                  <c:v>29.655226576611959</c:v>
                </c:pt>
                <c:pt idx="4">
                  <c:v>28.634222919937201</c:v>
                </c:pt>
                <c:pt idx="5">
                  <c:v>28.309636650868878</c:v>
                </c:pt>
                <c:pt idx="6">
                  <c:v>28.309636650868878</c:v>
                </c:pt>
                <c:pt idx="7">
                  <c:v>26.287519747235386</c:v>
                </c:pt>
                <c:pt idx="8">
                  <c:v>37.647058823529413</c:v>
                </c:pt>
                <c:pt idx="11">
                  <c:v>25.69832402234637</c:v>
                </c:pt>
                <c:pt idx="12">
                  <c:v>23.111923071476117</c:v>
                </c:pt>
                <c:pt idx="13">
                  <c:v>17.779074074074074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CC-469A-A826-734C77F1CEE4}"/>
            </c:ext>
          </c:extLst>
        </c:ser>
        <c:ser>
          <c:idx val="4"/>
          <c:order val="2"/>
          <c:tx>
            <c:strRef>
              <c:f>'Performance A72'!$AH$2</c:f>
              <c:strCache>
                <c:ptCount val="1"/>
                <c:pt idx="0">
                  <c:v>M4F/A72 Cycle Ratio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'Performance A72'!$B$3:$B$16</c:f>
              <c:strCache>
                <c:ptCount val="14"/>
                <c:pt idx="0">
                  <c:v>Base version, -O0</c:v>
                </c:pt>
                <c:pt idx="1">
                  <c:v>Base version, -O3</c:v>
                </c:pt>
                <c:pt idx="2">
                  <c:v>Calc_D,B -&gt; Single Precision, -03</c:v>
                </c:pt>
                <c:pt idx="3">
                  <c:v>Parenthesized PI/180</c:v>
                </c:pt>
                <c:pt idx="4">
                  <c:v>Local copies of lat and lon</c:v>
                </c:pt>
                <c:pt idx="5">
                  <c:v>Force CSE of *PI/180</c:v>
                </c:pt>
                <c:pt idx="6">
                  <c:v>Intermediate terms in CB</c:v>
                </c:pt>
                <c:pt idx="7">
                  <c:v>Reuse cos(p2lat) in CB</c:v>
                </c:pt>
                <c:pt idx="8">
                  <c:v>Merged CD/CB functions, left most CSE to optimizer</c:v>
                </c:pt>
                <c:pt idx="9">
                  <c:v>Merged CD/CB functions, extreme manual CSE</c:v>
                </c:pt>
                <c:pt idx="11">
                  <c:v>Use radians in table, precalculate sin and cos for points</c:v>
                </c:pt>
                <c:pt idx="12">
                  <c:v>Don't do acos or * 6371 until needed</c:v>
                </c:pt>
                <c:pt idx="13">
                  <c:v>Don't do bearing until needed</c:v>
                </c:pt>
              </c:strCache>
            </c:strRef>
          </c:xVal>
          <c:yVal>
            <c:numRef>
              <c:f>'Performance A72'!$AH$3:$AH$16</c:f>
              <c:numCache>
                <c:formatCode>#,##0.0</c:formatCode>
                <c:ptCount val="14"/>
                <c:pt idx="0">
                  <c:v>33.106250000000003</c:v>
                </c:pt>
                <c:pt idx="1">
                  <c:v>43.43815513626835</c:v>
                </c:pt>
                <c:pt idx="2">
                  <c:v>3.1407407407407408</c:v>
                </c:pt>
                <c:pt idx="3">
                  <c:v>3.2922327809628524</c:v>
                </c:pt>
                <c:pt idx="4">
                  <c:v>3.1899529042386181</c:v>
                </c:pt>
                <c:pt idx="5">
                  <c:v>3.1216429699842019</c:v>
                </c:pt>
                <c:pt idx="6">
                  <c:v>3.0710900473933647</c:v>
                </c:pt>
                <c:pt idx="7">
                  <c:v>3.0331753554502363</c:v>
                </c:pt>
                <c:pt idx="8">
                  <c:v>4.3438914027149318</c:v>
                </c:pt>
                <c:pt idx="11">
                  <c:v>3.8128491620111733</c:v>
                </c:pt>
                <c:pt idx="12">
                  <c:v>4.0786846242086918</c:v>
                </c:pt>
                <c:pt idx="13">
                  <c:v>4.477777777777777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F6-4BE9-BAD4-84536E128235}"/>
            </c:ext>
          </c:extLst>
        </c:ser>
        <c:ser>
          <c:idx val="2"/>
          <c:order val="3"/>
          <c:tx>
            <c:strRef>
              <c:f>'Performance A72'!$AI$2</c:f>
              <c:strCache>
                <c:ptCount val="1"/>
                <c:pt idx="0">
                  <c:v>A8/A72 Cycle Ratio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'Performance A72'!$AI$3:$AI$16</c:f>
              <c:numCache>
                <c:formatCode>#,##0.00</c:formatCode>
                <c:ptCount val="14"/>
                <c:pt idx="0">
                  <c:v>8.6030885416666667</c:v>
                </c:pt>
                <c:pt idx="1">
                  <c:v>8.1265478686233408</c:v>
                </c:pt>
                <c:pt idx="2">
                  <c:v>5.1269530864197534</c:v>
                </c:pt>
                <c:pt idx="3">
                  <c:v>5.3377732401371771</c:v>
                </c:pt>
                <c:pt idx="4">
                  <c:v>5.3137624280481415</c:v>
                </c:pt>
                <c:pt idx="5">
                  <c:v>5.356134807793576</c:v>
                </c:pt>
                <c:pt idx="6">
                  <c:v>5.3592101105845185</c:v>
                </c:pt>
                <c:pt idx="7">
                  <c:v>5.3524697209057406</c:v>
                </c:pt>
                <c:pt idx="8">
                  <c:v>9.6367722473604847</c:v>
                </c:pt>
                <c:pt idx="11">
                  <c:v>9.6605912476722544</c:v>
                </c:pt>
                <c:pt idx="12">
                  <c:v>8.2289728229312722</c:v>
                </c:pt>
                <c:pt idx="13">
                  <c:v>6.7385185185185179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CC-469A-A826-734C77F1CEE4}"/>
            </c:ext>
          </c:extLst>
        </c:ser>
        <c:ser>
          <c:idx val="3"/>
          <c:order val="4"/>
          <c:tx>
            <c:strRef>
              <c:f>'Performance A72'!$AJ$2</c:f>
              <c:strCache>
                <c:ptCount val="1"/>
                <c:pt idx="0">
                  <c:v>A53/A72 Cycle Ratio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'Performance A72'!$AJ$3:$AJ$16</c:f>
              <c:numCache>
                <c:formatCode>#,##0.00</c:formatCode>
                <c:ptCount val="14"/>
                <c:pt idx="0">
                  <c:v>2.6226562499999999</c:v>
                </c:pt>
                <c:pt idx="1">
                  <c:v>2.6624737945492667</c:v>
                </c:pt>
                <c:pt idx="2">
                  <c:v>2.0577777777777779</c:v>
                </c:pt>
                <c:pt idx="3">
                  <c:v>2.0238592633315013</c:v>
                </c:pt>
                <c:pt idx="4">
                  <c:v>2.0219780219780215</c:v>
                </c:pt>
                <c:pt idx="5">
                  <c:v>2.0315955766192735</c:v>
                </c:pt>
                <c:pt idx="6">
                  <c:v>2.0315955766192735</c:v>
                </c:pt>
                <c:pt idx="7">
                  <c:v>2.0199052132701425</c:v>
                </c:pt>
                <c:pt idx="8">
                  <c:v>2.1468325791855207</c:v>
                </c:pt>
                <c:pt idx="11">
                  <c:v>2.147346368715084</c:v>
                </c:pt>
                <c:pt idx="12">
                  <c:v>1.9728937417682799</c:v>
                </c:pt>
                <c:pt idx="13">
                  <c:v>2.0569444444444445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F6-4BE9-BAD4-84536E12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543152"/>
        <c:axId val="1744541904"/>
      </c:scatterChart>
      <c:valAx>
        <c:axId val="174454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1904"/>
        <c:crosses val="autoZero"/>
        <c:crossBetween val="midCat"/>
      </c:valAx>
      <c:valAx>
        <c:axId val="174454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817935258092734"/>
          <c:y val="9.5774642752989206E-2"/>
          <c:w val="0.28529520775007722"/>
          <c:h val="0.37327153303385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38670166229223"/>
          <c:y val="3.4520395079373434E-2"/>
          <c:w val="0.77524771557143601"/>
          <c:h val="0.89267838976318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'Performance A72'!$G$2</c:f>
              <c:strCache>
                <c:ptCount val="1"/>
                <c:pt idx="0">
                  <c:v>M0+ Avg. Clock Cycles/Pt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'Performance A72'!$B$3:$B$16</c:f>
              <c:strCache>
                <c:ptCount val="14"/>
                <c:pt idx="0">
                  <c:v>Base version, -O0</c:v>
                </c:pt>
                <c:pt idx="1">
                  <c:v>Base version, -O3</c:v>
                </c:pt>
                <c:pt idx="2">
                  <c:v>Calc_D,B -&gt; Single Precision, -03</c:v>
                </c:pt>
                <c:pt idx="3">
                  <c:v>Parenthesized PI/180</c:v>
                </c:pt>
                <c:pt idx="4">
                  <c:v>Local copies of lat and lon</c:v>
                </c:pt>
                <c:pt idx="5">
                  <c:v>Force CSE of *PI/180</c:v>
                </c:pt>
                <c:pt idx="6">
                  <c:v>Intermediate terms in CB</c:v>
                </c:pt>
                <c:pt idx="7">
                  <c:v>Reuse cos(p2lat) in CB</c:v>
                </c:pt>
                <c:pt idx="8">
                  <c:v>Merged CD/CB functions, left most CSE to optimizer</c:v>
                </c:pt>
                <c:pt idx="9">
                  <c:v>Merged CD/CB functions, extreme manual CSE</c:v>
                </c:pt>
                <c:pt idx="11">
                  <c:v>Use radians in table, precalculate sin and cos for points</c:v>
                </c:pt>
                <c:pt idx="12">
                  <c:v>Don't do acos or * 6371 until needed</c:v>
                </c:pt>
                <c:pt idx="13">
                  <c:v>Don't do bearing until needed</c:v>
                </c:pt>
              </c:strCache>
            </c:strRef>
          </c:xVal>
          <c:yVal>
            <c:numRef>
              <c:f>'Performance A72'!$G$3:$G$16</c:f>
              <c:numCache>
                <c:formatCode>#,##0</c:formatCode>
                <c:ptCount val="14"/>
                <c:pt idx="0">
                  <c:v>147239.26380368098</c:v>
                </c:pt>
                <c:pt idx="1">
                  <c:v>75680.981595092031</c:v>
                </c:pt>
                <c:pt idx="2">
                  <c:v>21791.411042944786</c:v>
                </c:pt>
                <c:pt idx="3">
                  <c:v>17374.233128834356</c:v>
                </c:pt>
                <c:pt idx="4">
                  <c:v>16785.276073619632</c:v>
                </c:pt>
                <c:pt idx="5">
                  <c:v>16490.797546012269</c:v>
                </c:pt>
                <c:pt idx="6">
                  <c:v>16490.797546012269</c:v>
                </c:pt>
                <c:pt idx="7">
                  <c:v>15312.88343558282</c:v>
                </c:pt>
                <c:pt idx="8">
                  <c:v>15312.88343558282</c:v>
                </c:pt>
                <c:pt idx="9">
                  <c:v>10601.22699386503</c:v>
                </c:pt>
                <c:pt idx="11">
                  <c:v>6773.0061349693251</c:v>
                </c:pt>
                <c:pt idx="12">
                  <c:v>5006</c:v>
                </c:pt>
                <c:pt idx="13">
                  <c:v>1178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C-454B-9D47-1C2382A5F5DB}"/>
            </c:ext>
          </c:extLst>
        </c:ser>
        <c:ser>
          <c:idx val="3"/>
          <c:order val="1"/>
          <c:tx>
            <c:strRef>
              <c:f>'Performance A72'!$L$2</c:f>
              <c:strCache>
                <c:ptCount val="1"/>
                <c:pt idx="0">
                  <c:v>M4F Avg. Clock Cycles/Pt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'Performance A72'!$A$3:$A$16</c:f>
              <c:strCache>
                <c:ptCount val="14"/>
                <c:pt idx="0">
                  <c:v>1a</c:v>
                </c:pt>
                <c:pt idx="1">
                  <c:v>1b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strCache>
            </c:strRef>
          </c:xVal>
          <c:yVal>
            <c:numRef>
              <c:f>'Performance A72'!$L$3:$L$16</c:f>
              <c:numCache>
                <c:formatCode>#,##0</c:formatCode>
                <c:ptCount val="14"/>
                <c:pt idx="0">
                  <c:v>38996.319018404909</c:v>
                </c:pt>
                <c:pt idx="1">
                  <c:v>38134.969325153375</c:v>
                </c:pt>
                <c:pt idx="2">
                  <c:v>1950.9202453987732</c:v>
                </c:pt>
                <c:pt idx="3">
                  <c:v>1928.8343558282206</c:v>
                </c:pt>
                <c:pt idx="4">
                  <c:v>1869.9386503067485</c:v>
                </c:pt>
                <c:pt idx="5">
                  <c:v>1818.40490797546</c:v>
                </c:pt>
                <c:pt idx="6">
                  <c:v>1788.9570552147238</c:v>
                </c:pt>
                <c:pt idx="7">
                  <c:v>1766.8711656441715</c:v>
                </c:pt>
                <c:pt idx="8">
                  <c:v>1766.8711656441715</c:v>
                </c:pt>
                <c:pt idx="9">
                  <c:v>1185.2760736196321</c:v>
                </c:pt>
                <c:pt idx="11">
                  <c:v>1004.9079754601227</c:v>
                </c:pt>
                <c:pt idx="12">
                  <c:v>883.43558282208573</c:v>
                </c:pt>
                <c:pt idx="13">
                  <c:v>296.68711656441712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C2-4AA2-8EB9-B0AD7C668929}"/>
            </c:ext>
          </c:extLst>
        </c:ser>
        <c:ser>
          <c:idx val="1"/>
          <c:order val="2"/>
          <c:tx>
            <c:strRef>
              <c:f>'Performance A72'!$Q$2</c:f>
              <c:strCache>
                <c:ptCount val="1"/>
                <c:pt idx="0">
                  <c:v>A8 Avg. Clock Cycles/Pt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'Performance A72'!$Q$3:$Q$16</c:f>
              <c:numCache>
                <c:formatCode>#,##0</c:formatCode>
                <c:ptCount val="14"/>
                <c:pt idx="0">
                  <c:v>10133.699386503067</c:v>
                </c:pt>
                <c:pt idx="1">
                  <c:v>7134.4110429447846</c:v>
                </c:pt>
                <c:pt idx="2">
                  <c:v>3184.6871165644175</c:v>
                </c:pt>
                <c:pt idx="3">
                  <c:v>3127.2638036809817</c:v>
                </c:pt>
                <c:pt idx="4">
                  <c:v>3114.9079754601225</c:v>
                </c:pt>
                <c:pt idx="5">
                  <c:v>3120.030674846626</c:v>
                </c:pt>
                <c:pt idx="6">
                  <c:v>3121.8220858895706</c:v>
                </c:pt>
                <c:pt idx="7">
                  <c:v>3117.8957055214728</c:v>
                </c:pt>
                <c:pt idx="8">
                  <c:v>3919.7423312883438</c:v>
                </c:pt>
                <c:pt idx="9">
                  <c:v>3583.527607361963</c:v>
                </c:pt>
                <c:pt idx="11">
                  <c:v>2546.1288343558281</c:v>
                </c:pt>
                <c:pt idx="12">
                  <c:v>1782.3803680981598</c:v>
                </c:pt>
                <c:pt idx="13">
                  <c:v>446.47852760736191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C-454B-9D47-1C2382A5F5DB}"/>
            </c:ext>
          </c:extLst>
        </c:ser>
        <c:ser>
          <c:idx val="4"/>
          <c:order val="3"/>
          <c:tx>
            <c:strRef>
              <c:f>'Performance A72'!$W$2</c:f>
              <c:strCache>
                <c:ptCount val="1"/>
                <c:pt idx="0">
                  <c:v>A53 Avg. Clock Cycles/Pt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'Performance A72'!$W$3:$W$16</c:f>
              <c:numCache>
                <c:formatCode>#,##0</c:formatCode>
                <c:ptCount val="14"/>
                <c:pt idx="0">
                  <c:v>3089.2638036809817</c:v>
                </c:pt>
                <c:pt idx="1">
                  <c:v>2337.4233128834358</c:v>
                </c:pt>
                <c:pt idx="2">
                  <c:v>1278.2208588957055</c:v>
                </c:pt>
                <c:pt idx="3">
                  <c:v>1185.7269938650306</c:v>
                </c:pt>
                <c:pt idx="4">
                  <c:v>1185.2760736196317</c:v>
                </c:pt>
                <c:pt idx="5">
                  <c:v>1183.435582822086</c:v>
                </c:pt>
                <c:pt idx="6">
                  <c:v>1183.435582822086</c:v>
                </c:pt>
                <c:pt idx="7">
                  <c:v>1176.6257668711658</c:v>
                </c:pt>
                <c:pt idx="8">
                  <c:v>873.22085889570553</c:v>
                </c:pt>
                <c:pt idx="11">
                  <c:v>565.95092024539883</c:v>
                </c:pt>
                <c:pt idx="12">
                  <c:v>427.32515337423314</c:v>
                </c:pt>
                <c:pt idx="13">
                  <c:v>136.28834355828221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39-4914-B26B-372DC7D5DB04}"/>
            </c:ext>
          </c:extLst>
        </c:ser>
        <c:ser>
          <c:idx val="2"/>
          <c:order val="4"/>
          <c:tx>
            <c:strRef>
              <c:f>'Performance A72'!$AA$2</c:f>
              <c:strCache>
                <c:ptCount val="1"/>
                <c:pt idx="0">
                  <c:v>A72 Avg. Clock Cycles/Pt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'Performance A72'!$AA$3:$AA$16</c:f>
              <c:numCache>
                <c:formatCode>#,##0</c:formatCode>
                <c:ptCount val="14"/>
                <c:pt idx="0">
                  <c:v>1177.9141104294479</c:v>
                </c:pt>
                <c:pt idx="1">
                  <c:v>877.91411042944776</c:v>
                </c:pt>
                <c:pt idx="2">
                  <c:v>621.16564417177915</c:v>
                </c:pt>
                <c:pt idx="3">
                  <c:v>585.87423312883425</c:v>
                </c:pt>
                <c:pt idx="4">
                  <c:v>586.19631901840501</c:v>
                </c:pt>
                <c:pt idx="5">
                  <c:v>582.51533742331287</c:v>
                </c:pt>
                <c:pt idx="6">
                  <c:v>582.51533742331287</c:v>
                </c:pt>
                <c:pt idx="7">
                  <c:v>582.51533742331287</c:v>
                </c:pt>
                <c:pt idx="8">
                  <c:v>406.74846625766867</c:v>
                </c:pt>
                <c:pt idx="11">
                  <c:v>263.55828220858893</c:v>
                </c:pt>
                <c:pt idx="12">
                  <c:v>216.59815950920245</c:v>
                </c:pt>
                <c:pt idx="13">
                  <c:v>66.257668711656436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CC-454B-9D47-1C2382A5F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277424"/>
        <c:axId val="1843174848"/>
      </c:scatterChart>
      <c:valAx>
        <c:axId val="184527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174848"/>
        <c:crosses val="autoZero"/>
        <c:crossBetween val="midCat"/>
      </c:valAx>
      <c:valAx>
        <c:axId val="1843174848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277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44678618958286"/>
          <c:y val="4.6696227250532706E-2"/>
          <c:w val="0.3226677278339215"/>
          <c:h val="0.38735277308755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367373140857391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'Performance A72'!$S$2</c:f>
              <c:strCache>
                <c:ptCount val="1"/>
                <c:pt idx="0">
                  <c:v>M0+/A8 Cycle Ratio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'Performance A72'!$B$3:$B$16</c:f>
              <c:strCache>
                <c:ptCount val="14"/>
                <c:pt idx="0">
                  <c:v>Base version, -O0</c:v>
                </c:pt>
                <c:pt idx="1">
                  <c:v>Base version, -O3</c:v>
                </c:pt>
                <c:pt idx="2">
                  <c:v>Calc_D,B -&gt; Single Precision, -03</c:v>
                </c:pt>
                <c:pt idx="3">
                  <c:v>Parenthesized PI/180</c:v>
                </c:pt>
                <c:pt idx="4">
                  <c:v>Local copies of lat and lon</c:v>
                </c:pt>
                <c:pt idx="5">
                  <c:v>Force CSE of *PI/180</c:v>
                </c:pt>
                <c:pt idx="6">
                  <c:v>Intermediate terms in CB</c:v>
                </c:pt>
                <c:pt idx="7">
                  <c:v>Reuse cos(p2lat) in CB</c:v>
                </c:pt>
                <c:pt idx="8">
                  <c:v>Merged CD/CB functions, left most CSE to optimizer</c:v>
                </c:pt>
                <c:pt idx="9">
                  <c:v>Merged CD/CB functions, extreme manual CSE</c:v>
                </c:pt>
                <c:pt idx="11">
                  <c:v>Use radians in table, precalculate sin and cos for points</c:v>
                </c:pt>
                <c:pt idx="12">
                  <c:v>Don't do acos or * 6371 until needed</c:v>
                </c:pt>
                <c:pt idx="13">
                  <c:v>Don't do bearing until needed</c:v>
                </c:pt>
              </c:strCache>
            </c:strRef>
          </c:xVal>
          <c:yVal>
            <c:numRef>
              <c:f>'Performance A72'!$S$3:$S$16</c:f>
              <c:numCache>
                <c:formatCode>#,##0.0</c:formatCode>
                <c:ptCount val="14"/>
                <c:pt idx="0">
                  <c:v>14.529665642123438</c:v>
                </c:pt>
                <c:pt idx="1">
                  <c:v>10.607880754212069</c:v>
                </c:pt>
                <c:pt idx="2">
                  <c:v>6.8425594871162616</c:v>
                </c:pt>
                <c:pt idx="3">
                  <c:v>5.5557299350262088</c:v>
                </c:pt>
                <c:pt idx="4">
                  <c:v>5.3886908396194828</c:v>
                </c:pt>
                <c:pt idx="5">
                  <c:v>5.2854600690177254</c:v>
                </c:pt>
                <c:pt idx="6">
                  <c:v>5.2824270865881768</c:v>
                </c:pt>
                <c:pt idx="7">
                  <c:v>4.9112878947378764</c:v>
                </c:pt>
                <c:pt idx="8">
                  <c:v>3.9066046034076352</c:v>
                </c:pt>
                <c:pt idx="9">
                  <c:v>2.9583215633907707</c:v>
                </c:pt>
                <c:pt idx="11">
                  <c:v>2.6601191752666749</c:v>
                </c:pt>
                <c:pt idx="12">
                  <c:v>2.8086036457759662</c:v>
                </c:pt>
                <c:pt idx="13">
                  <c:v>2.6384247554138729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5B-443E-898C-62C367F7AC50}"/>
            </c:ext>
          </c:extLst>
        </c:ser>
        <c:ser>
          <c:idx val="1"/>
          <c:order val="1"/>
          <c:tx>
            <c:strRef>
              <c:f>'Performance A72'!$AG$2</c:f>
              <c:strCache>
                <c:ptCount val="1"/>
                <c:pt idx="0">
                  <c:v>M0+/A72 Cycle Ratio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'Performance A72'!$AG$3:$AG$16</c:f>
              <c:numCache>
                <c:formatCode>#,##0.0</c:formatCode>
                <c:ptCount val="14"/>
                <c:pt idx="0">
                  <c:v>125</c:v>
                </c:pt>
                <c:pt idx="1">
                  <c:v>86.205450733752642</c:v>
                </c:pt>
                <c:pt idx="2">
                  <c:v>35.081481481481482</c:v>
                </c:pt>
                <c:pt idx="3">
                  <c:v>29.655226576611959</c:v>
                </c:pt>
                <c:pt idx="4">
                  <c:v>28.634222919937201</c:v>
                </c:pt>
                <c:pt idx="5">
                  <c:v>28.309636650868878</c:v>
                </c:pt>
                <c:pt idx="6">
                  <c:v>28.309636650868878</c:v>
                </c:pt>
                <c:pt idx="7">
                  <c:v>26.287519747235386</c:v>
                </c:pt>
                <c:pt idx="8">
                  <c:v>37.647058823529413</c:v>
                </c:pt>
                <c:pt idx="11">
                  <c:v>25.69832402234637</c:v>
                </c:pt>
                <c:pt idx="12">
                  <c:v>23.111923071476117</c:v>
                </c:pt>
                <c:pt idx="13">
                  <c:v>17.779074074074074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5B-443E-898C-62C367F7AC50}"/>
            </c:ext>
          </c:extLst>
        </c:ser>
        <c:ser>
          <c:idx val="4"/>
          <c:order val="2"/>
          <c:tx>
            <c:strRef>
              <c:f>'Performance A72'!$AH$2</c:f>
              <c:strCache>
                <c:ptCount val="1"/>
                <c:pt idx="0">
                  <c:v>M4F/A72 Cycle Ratio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'Performance A72'!$B$3:$B$16</c:f>
              <c:strCache>
                <c:ptCount val="14"/>
                <c:pt idx="0">
                  <c:v>Base version, -O0</c:v>
                </c:pt>
                <c:pt idx="1">
                  <c:v>Base version, -O3</c:v>
                </c:pt>
                <c:pt idx="2">
                  <c:v>Calc_D,B -&gt; Single Precision, -03</c:v>
                </c:pt>
                <c:pt idx="3">
                  <c:v>Parenthesized PI/180</c:v>
                </c:pt>
                <c:pt idx="4">
                  <c:v>Local copies of lat and lon</c:v>
                </c:pt>
                <c:pt idx="5">
                  <c:v>Force CSE of *PI/180</c:v>
                </c:pt>
                <c:pt idx="6">
                  <c:v>Intermediate terms in CB</c:v>
                </c:pt>
                <c:pt idx="7">
                  <c:v>Reuse cos(p2lat) in CB</c:v>
                </c:pt>
                <c:pt idx="8">
                  <c:v>Merged CD/CB functions, left most CSE to optimizer</c:v>
                </c:pt>
                <c:pt idx="9">
                  <c:v>Merged CD/CB functions, extreme manual CSE</c:v>
                </c:pt>
                <c:pt idx="11">
                  <c:v>Use radians in table, precalculate sin and cos for points</c:v>
                </c:pt>
                <c:pt idx="12">
                  <c:v>Don't do acos or * 6371 until needed</c:v>
                </c:pt>
                <c:pt idx="13">
                  <c:v>Don't do bearing until needed</c:v>
                </c:pt>
              </c:strCache>
            </c:strRef>
          </c:xVal>
          <c:yVal>
            <c:numRef>
              <c:f>'Performance A72'!$AH$3:$AH$16</c:f>
              <c:numCache>
                <c:formatCode>#,##0.0</c:formatCode>
                <c:ptCount val="14"/>
                <c:pt idx="0">
                  <c:v>33.106250000000003</c:v>
                </c:pt>
                <c:pt idx="1">
                  <c:v>43.43815513626835</c:v>
                </c:pt>
                <c:pt idx="2">
                  <c:v>3.1407407407407408</c:v>
                </c:pt>
                <c:pt idx="3">
                  <c:v>3.2922327809628524</c:v>
                </c:pt>
                <c:pt idx="4">
                  <c:v>3.1899529042386181</c:v>
                </c:pt>
                <c:pt idx="5">
                  <c:v>3.1216429699842019</c:v>
                </c:pt>
                <c:pt idx="6">
                  <c:v>3.0710900473933647</c:v>
                </c:pt>
                <c:pt idx="7">
                  <c:v>3.0331753554502363</c:v>
                </c:pt>
                <c:pt idx="8">
                  <c:v>4.3438914027149318</c:v>
                </c:pt>
                <c:pt idx="11">
                  <c:v>3.8128491620111733</c:v>
                </c:pt>
                <c:pt idx="12">
                  <c:v>4.0786846242086918</c:v>
                </c:pt>
                <c:pt idx="13">
                  <c:v>4.477777777777777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A69-4F70-8D44-13DBC68640FE}"/>
            </c:ext>
          </c:extLst>
        </c:ser>
        <c:ser>
          <c:idx val="2"/>
          <c:order val="3"/>
          <c:tx>
            <c:strRef>
              <c:f>'Performance A72'!$AI$2</c:f>
              <c:strCache>
                <c:ptCount val="1"/>
                <c:pt idx="0">
                  <c:v>A8/A72 Cycle Ratio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'Performance A72'!$AI$3:$AI$16</c:f>
              <c:numCache>
                <c:formatCode>#,##0.00</c:formatCode>
                <c:ptCount val="14"/>
                <c:pt idx="0">
                  <c:v>8.6030885416666667</c:v>
                </c:pt>
                <c:pt idx="1">
                  <c:v>8.1265478686233408</c:v>
                </c:pt>
                <c:pt idx="2">
                  <c:v>5.1269530864197534</c:v>
                </c:pt>
                <c:pt idx="3">
                  <c:v>5.3377732401371771</c:v>
                </c:pt>
                <c:pt idx="4">
                  <c:v>5.3137624280481415</c:v>
                </c:pt>
                <c:pt idx="5">
                  <c:v>5.356134807793576</c:v>
                </c:pt>
                <c:pt idx="6">
                  <c:v>5.3592101105845185</c:v>
                </c:pt>
                <c:pt idx="7">
                  <c:v>5.3524697209057406</c:v>
                </c:pt>
                <c:pt idx="8">
                  <c:v>9.6367722473604847</c:v>
                </c:pt>
                <c:pt idx="11">
                  <c:v>9.6605912476722544</c:v>
                </c:pt>
                <c:pt idx="12">
                  <c:v>8.2289728229312722</c:v>
                </c:pt>
                <c:pt idx="13">
                  <c:v>6.7385185185185179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5B-443E-898C-62C367F7AC50}"/>
            </c:ext>
          </c:extLst>
        </c:ser>
        <c:ser>
          <c:idx val="3"/>
          <c:order val="4"/>
          <c:tx>
            <c:strRef>
              <c:f>'Performance A72'!$AJ$2</c:f>
              <c:strCache>
                <c:ptCount val="1"/>
                <c:pt idx="0">
                  <c:v>A53/A72 Cycle Ratio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'Performance A72'!$AJ$3:$AJ$16</c:f>
              <c:numCache>
                <c:formatCode>#,##0.00</c:formatCode>
                <c:ptCount val="14"/>
                <c:pt idx="0">
                  <c:v>2.6226562499999999</c:v>
                </c:pt>
                <c:pt idx="1">
                  <c:v>2.6624737945492667</c:v>
                </c:pt>
                <c:pt idx="2">
                  <c:v>2.0577777777777779</c:v>
                </c:pt>
                <c:pt idx="3">
                  <c:v>2.0238592633315013</c:v>
                </c:pt>
                <c:pt idx="4">
                  <c:v>2.0219780219780215</c:v>
                </c:pt>
                <c:pt idx="5">
                  <c:v>2.0315955766192735</c:v>
                </c:pt>
                <c:pt idx="6">
                  <c:v>2.0315955766192735</c:v>
                </c:pt>
                <c:pt idx="7">
                  <c:v>2.0199052132701425</c:v>
                </c:pt>
                <c:pt idx="8">
                  <c:v>2.1468325791855207</c:v>
                </c:pt>
                <c:pt idx="11">
                  <c:v>2.147346368715084</c:v>
                </c:pt>
                <c:pt idx="12">
                  <c:v>1.9728937417682799</c:v>
                </c:pt>
                <c:pt idx="13">
                  <c:v>2.0569444444444445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9-4F70-8D44-13DBC686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543152"/>
        <c:axId val="1744541904"/>
      </c:scatterChart>
      <c:valAx>
        <c:axId val="174454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1904"/>
        <c:crosses val="autoZero"/>
        <c:crossBetween val="midCat"/>
      </c:valAx>
      <c:valAx>
        <c:axId val="174454190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57771918442651"/>
          <c:y val="9.1350628685445481E-2"/>
          <c:w val="0.28529514777255333"/>
          <c:h val="0.37327153303385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Cycle Ratios:</a:t>
            </a:r>
            <a:r>
              <a:rPr lang="en-US" baseline="0"/>
              <a:t> How Slow vs. CA72?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74E-2"/>
          <c:y val="0.16152422779815181"/>
          <c:w val="0.83673731408573915"/>
          <c:h val="0.7310763869536625"/>
        </c:manualLayout>
      </c:layout>
      <c:scatterChart>
        <c:scatterStyle val="lineMarker"/>
        <c:varyColors val="0"/>
        <c:ser>
          <c:idx val="2"/>
          <c:order val="0"/>
          <c:tx>
            <c:strRef>
              <c:f>'Performance A72'!$AH$2</c:f>
              <c:strCache>
                <c:ptCount val="1"/>
                <c:pt idx="0">
                  <c:v>M4F/A72 Cycle Ratio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'Performance A72'!$AH$3:$AH$16</c:f>
              <c:numCache>
                <c:formatCode>#,##0.0</c:formatCode>
                <c:ptCount val="14"/>
                <c:pt idx="0">
                  <c:v>33.106250000000003</c:v>
                </c:pt>
                <c:pt idx="1">
                  <c:v>43.43815513626835</c:v>
                </c:pt>
                <c:pt idx="2">
                  <c:v>3.1407407407407408</c:v>
                </c:pt>
                <c:pt idx="3">
                  <c:v>3.2922327809628524</c:v>
                </c:pt>
                <c:pt idx="4">
                  <c:v>3.1899529042386181</c:v>
                </c:pt>
                <c:pt idx="5">
                  <c:v>3.1216429699842019</c:v>
                </c:pt>
                <c:pt idx="6">
                  <c:v>3.0710900473933647</c:v>
                </c:pt>
                <c:pt idx="7">
                  <c:v>3.0331753554502363</c:v>
                </c:pt>
                <c:pt idx="8">
                  <c:v>4.3438914027149318</c:v>
                </c:pt>
                <c:pt idx="11">
                  <c:v>3.8128491620111733</c:v>
                </c:pt>
                <c:pt idx="12">
                  <c:v>4.0786846242086918</c:v>
                </c:pt>
                <c:pt idx="13">
                  <c:v>4.477777777777777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08-4C5C-96B5-C84797E3F8B4}"/>
            </c:ext>
          </c:extLst>
        </c:ser>
        <c:ser>
          <c:idx val="3"/>
          <c:order val="1"/>
          <c:tx>
            <c:strRef>
              <c:f>'Performance A72'!$AI$2</c:f>
              <c:strCache>
                <c:ptCount val="1"/>
                <c:pt idx="0">
                  <c:v>A8/A72 Cycle Ratio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'Performance A72'!$AI$3:$AI$16</c:f>
              <c:numCache>
                <c:formatCode>#,##0.00</c:formatCode>
                <c:ptCount val="14"/>
                <c:pt idx="0">
                  <c:v>8.6030885416666667</c:v>
                </c:pt>
                <c:pt idx="1">
                  <c:v>8.1265478686233408</c:v>
                </c:pt>
                <c:pt idx="2">
                  <c:v>5.1269530864197534</c:v>
                </c:pt>
                <c:pt idx="3">
                  <c:v>5.3377732401371771</c:v>
                </c:pt>
                <c:pt idx="4">
                  <c:v>5.3137624280481415</c:v>
                </c:pt>
                <c:pt idx="5">
                  <c:v>5.356134807793576</c:v>
                </c:pt>
                <c:pt idx="6">
                  <c:v>5.3592101105845185</c:v>
                </c:pt>
                <c:pt idx="7">
                  <c:v>5.3524697209057406</c:v>
                </c:pt>
                <c:pt idx="8">
                  <c:v>9.6367722473604847</c:v>
                </c:pt>
                <c:pt idx="11">
                  <c:v>9.6605912476722544</c:v>
                </c:pt>
                <c:pt idx="12">
                  <c:v>8.2289728229312722</c:v>
                </c:pt>
                <c:pt idx="13">
                  <c:v>6.7385185185185179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08-4C5C-96B5-C84797E3F8B4}"/>
            </c:ext>
          </c:extLst>
        </c:ser>
        <c:ser>
          <c:idx val="0"/>
          <c:order val="2"/>
          <c:tx>
            <c:strRef>
              <c:f>'Performance A72'!$AJ$2</c:f>
              <c:strCache>
                <c:ptCount val="1"/>
                <c:pt idx="0">
                  <c:v>A53/A72 Cycle Ratio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'Performance A72'!$AJ$3:$AJ$16</c:f>
              <c:numCache>
                <c:formatCode>#,##0.00</c:formatCode>
                <c:ptCount val="14"/>
                <c:pt idx="0">
                  <c:v>2.6226562499999999</c:v>
                </c:pt>
                <c:pt idx="1">
                  <c:v>2.6624737945492667</c:v>
                </c:pt>
                <c:pt idx="2">
                  <c:v>2.0577777777777779</c:v>
                </c:pt>
                <c:pt idx="3">
                  <c:v>2.0238592633315013</c:v>
                </c:pt>
                <c:pt idx="4">
                  <c:v>2.0219780219780215</c:v>
                </c:pt>
                <c:pt idx="5">
                  <c:v>2.0315955766192735</c:v>
                </c:pt>
                <c:pt idx="6">
                  <c:v>2.0315955766192735</c:v>
                </c:pt>
                <c:pt idx="7">
                  <c:v>2.0199052132701425</c:v>
                </c:pt>
                <c:pt idx="8">
                  <c:v>2.1468325791855207</c:v>
                </c:pt>
                <c:pt idx="11">
                  <c:v>2.147346368715084</c:v>
                </c:pt>
                <c:pt idx="12">
                  <c:v>1.9728937417682799</c:v>
                </c:pt>
                <c:pt idx="13">
                  <c:v>2.0569444444444445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08-4C5C-96B5-C84797E3F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543152"/>
        <c:axId val="1744541904"/>
      </c:scatterChart>
      <c:valAx>
        <c:axId val="174454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1904"/>
        <c:crosses val="autoZero"/>
        <c:crossBetween val="midCat"/>
      </c:valAx>
      <c:valAx>
        <c:axId val="174454190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27713571374045"/>
          <c:y val="0.18867704350637046"/>
          <c:w val="0.28446174186481138"/>
          <c:h val="0.22396291982031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Cycle Ratios:</a:t>
            </a:r>
            <a:r>
              <a:rPr lang="en-US" baseline="0"/>
              <a:t> How Slow vs. CA72?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74E-2"/>
          <c:y val="0.16152422779815181"/>
          <c:w val="0.83673731408573915"/>
          <c:h val="0.7310763869536625"/>
        </c:manualLayout>
      </c:layout>
      <c:scatterChart>
        <c:scatterStyle val="lineMarker"/>
        <c:varyColors val="0"/>
        <c:ser>
          <c:idx val="2"/>
          <c:order val="0"/>
          <c:tx>
            <c:strRef>
              <c:f>'Performance A72'!$AH$2</c:f>
              <c:strCache>
                <c:ptCount val="1"/>
                <c:pt idx="0">
                  <c:v>M4F/A72 Cycle Ratio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'Performance A72'!$AH$3:$AH$16</c:f>
              <c:numCache>
                <c:formatCode>#,##0.0</c:formatCode>
                <c:ptCount val="14"/>
                <c:pt idx="0">
                  <c:v>33.106250000000003</c:v>
                </c:pt>
                <c:pt idx="1">
                  <c:v>43.43815513626835</c:v>
                </c:pt>
                <c:pt idx="2">
                  <c:v>3.1407407407407408</c:v>
                </c:pt>
                <c:pt idx="3">
                  <c:v>3.2922327809628524</c:v>
                </c:pt>
                <c:pt idx="4">
                  <c:v>3.1899529042386181</c:v>
                </c:pt>
                <c:pt idx="5">
                  <c:v>3.1216429699842019</c:v>
                </c:pt>
                <c:pt idx="6">
                  <c:v>3.0710900473933647</c:v>
                </c:pt>
                <c:pt idx="7">
                  <c:v>3.0331753554502363</c:v>
                </c:pt>
                <c:pt idx="8">
                  <c:v>4.3438914027149318</c:v>
                </c:pt>
                <c:pt idx="11">
                  <c:v>3.8128491620111733</c:v>
                </c:pt>
                <c:pt idx="12">
                  <c:v>4.0786846242086918</c:v>
                </c:pt>
                <c:pt idx="13">
                  <c:v>4.477777777777777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B3-4CDF-A31A-283FEEC673B1}"/>
            </c:ext>
          </c:extLst>
        </c:ser>
        <c:ser>
          <c:idx val="3"/>
          <c:order val="1"/>
          <c:tx>
            <c:strRef>
              <c:f>'Performance A72'!$AI$2</c:f>
              <c:strCache>
                <c:ptCount val="1"/>
                <c:pt idx="0">
                  <c:v>A8/A72 Cycle Ratio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'Performance A72'!$AI$3:$AI$16</c:f>
              <c:numCache>
                <c:formatCode>#,##0.00</c:formatCode>
                <c:ptCount val="14"/>
                <c:pt idx="0">
                  <c:v>8.6030885416666667</c:v>
                </c:pt>
                <c:pt idx="1">
                  <c:v>8.1265478686233408</c:v>
                </c:pt>
                <c:pt idx="2">
                  <c:v>5.1269530864197534</c:v>
                </c:pt>
                <c:pt idx="3">
                  <c:v>5.3377732401371771</c:v>
                </c:pt>
                <c:pt idx="4">
                  <c:v>5.3137624280481415</c:v>
                </c:pt>
                <c:pt idx="5">
                  <c:v>5.356134807793576</c:v>
                </c:pt>
                <c:pt idx="6">
                  <c:v>5.3592101105845185</c:v>
                </c:pt>
                <c:pt idx="7">
                  <c:v>5.3524697209057406</c:v>
                </c:pt>
                <c:pt idx="8">
                  <c:v>9.6367722473604847</c:v>
                </c:pt>
                <c:pt idx="11">
                  <c:v>9.6605912476722544</c:v>
                </c:pt>
                <c:pt idx="12">
                  <c:v>8.2289728229312722</c:v>
                </c:pt>
                <c:pt idx="13">
                  <c:v>6.7385185185185179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B3-4CDF-A31A-283FEEC673B1}"/>
            </c:ext>
          </c:extLst>
        </c:ser>
        <c:ser>
          <c:idx val="0"/>
          <c:order val="2"/>
          <c:tx>
            <c:strRef>
              <c:f>'Performance A72'!$AJ$2</c:f>
              <c:strCache>
                <c:ptCount val="1"/>
                <c:pt idx="0">
                  <c:v>A53/A72 Cycle Ratio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'Performance A72'!$AJ$3:$AJ$16</c:f>
              <c:numCache>
                <c:formatCode>#,##0.00</c:formatCode>
                <c:ptCount val="14"/>
                <c:pt idx="0">
                  <c:v>2.6226562499999999</c:v>
                </c:pt>
                <c:pt idx="1">
                  <c:v>2.6624737945492667</c:v>
                </c:pt>
                <c:pt idx="2">
                  <c:v>2.0577777777777779</c:v>
                </c:pt>
                <c:pt idx="3">
                  <c:v>2.0238592633315013</c:v>
                </c:pt>
                <c:pt idx="4">
                  <c:v>2.0219780219780215</c:v>
                </c:pt>
                <c:pt idx="5">
                  <c:v>2.0315955766192735</c:v>
                </c:pt>
                <c:pt idx="6">
                  <c:v>2.0315955766192735</c:v>
                </c:pt>
                <c:pt idx="7">
                  <c:v>2.0199052132701425</c:v>
                </c:pt>
                <c:pt idx="8">
                  <c:v>2.1468325791855207</c:v>
                </c:pt>
                <c:pt idx="11">
                  <c:v>2.147346368715084</c:v>
                </c:pt>
                <c:pt idx="12">
                  <c:v>1.9728937417682799</c:v>
                </c:pt>
                <c:pt idx="13">
                  <c:v>2.0569444444444445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B3-4CDF-A31A-283FEEC6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543152"/>
        <c:axId val="1744541904"/>
      </c:scatterChart>
      <c:valAx>
        <c:axId val="174454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1904"/>
        <c:crosses val="autoZero"/>
        <c:crossBetween val="midCat"/>
      </c:valAx>
      <c:valAx>
        <c:axId val="174454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830157361241937"/>
          <c:y val="0.16213347582793636"/>
          <c:w val="0.27895980789180436"/>
          <c:h val="0.22396291982031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Cycle Ratios:</a:t>
            </a:r>
            <a:r>
              <a:rPr lang="en-US" baseline="0"/>
              <a:t> CA72 Arm32 to Arm64 Speed-Up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74E-2"/>
          <c:y val="0.16152422779815181"/>
          <c:w val="0.83673731408573915"/>
          <c:h val="0.7310763869536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'Performance A72'!$AK$2</c:f>
              <c:strCache>
                <c:ptCount val="1"/>
                <c:pt idx="0">
                  <c:v>A72 Arm32/Arm64 Cycle Ratio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'Performance A72'!$A$3:$A$16</c:f>
              <c:strCache>
                <c:ptCount val="14"/>
                <c:pt idx="0">
                  <c:v>1a</c:v>
                </c:pt>
                <c:pt idx="1">
                  <c:v>1b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strCache>
            </c:strRef>
          </c:xVal>
          <c:yVal>
            <c:numRef>
              <c:f>'Performance A72'!$AK$3:$AK$16</c:f>
              <c:numCache>
                <c:formatCode>#,##0.00</c:formatCode>
                <c:ptCount val="14"/>
                <c:pt idx="0">
                  <c:v>1.1431633473251763</c:v>
                </c:pt>
                <c:pt idx="1">
                  <c:v>1.1829917041776721</c:v>
                </c:pt>
                <c:pt idx="2">
                  <c:v>1.271186440677966</c:v>
                </c:pt>
                <c:pt idx="3">
                  <c:v>1.2740644386631979</c:v>
                </c:pt>
                <c:pt idx="4">
                  <c:v>1.2955053894651212</c:v>
                </c:pt>
                <c:pt idx="5">
                  <c:v>1.3000616142945163</c:v>
                </c:pt>
                <c:pt idx="6">
                  <c:v>1.3078782619475606</c:v>
                </c:pt>
                <c:pt idx="7">
                  <c:v>1.3054237987213859</c:v>
                </c:pt>
                <c:pt idx="8">
                  <c:v>1.2043596730245232</c:v>
                </c:pt>
                <c:pt idx="11">
                  <c:v>1.1548387096774193</c:v>
                </c:pt>
                <c:pt idx="12">
                  <c:v>1.2400948366701789</c:v>
                </c:pt>
                <c:pt idx="13">
                  <c:v>1.2413793103448274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20-4A46-BF62-C87B14D01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543152"/>
        <c:axId val="1744541904"/>
      </c:scatterChart>
      <c:valAx>
        <c:axId val="174454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1904"/>
        <c:crosses val="autoZero"/>
        <c:crossBetween val="midCat"/>
      </c:valAx>
      <c:valAx>
        <c:axId val="1744541904"/>
        <c:scaling>
          <c:orientation val="minMax"/>
          <c:max val="1.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54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47198762122684"/>
          <c:y val="0.16213347582793636"/>
          <c:w val="0.42789328902008461"/>
          <c:h val="0.12276504553510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Clock Cycles per Point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'3-29-22'!$A$9:$A$12</c:f>
              <c:strCache>
                <c:ptCount val="4"/>
                <c:pt idx="0">
                  <c:v>Cortex-M0+</c:v>
                </c:pt>
                <c:pt idx="1">
                  <c:v>Cortex-M4F</c:v>
                </c:pt>
                <c:pt idx="2">
                  <c:v>Cortex-A8</c:v>
                </c:pt>
                <c:pt idx="3">
                  <c:v>Cortex-A72</c:v>
                </c:pt>
              </c:strCache>
            </c:strRef>
          </c:cat>
          <c:val>
            <c:numRef>
              <c:f>'3-29-22'!$B$9:$B$12</c:f>
              <c:numCache>
                <c:formatCode>General</c:formatCode>
                <c:ptCount val="4"/>
                <c:pt idx="0">
                  <c:v>1473.6000000000001</c:v>
                </c:pt>
                <c:pt idx="1">
                  <c:v>300</c:v>
                </c:pt>
                <c:pt idx="2">
                  <c:v>446</c:v>
                </c:pt>
                <c:pt idx="3" formatCode="0.0">
                  <c:v>71.733128834355838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C-438F-9CD1-95A2A6B3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439887"/>
        <c:axId val="1507401615"/>
      </c:barChart>
      <c:catAx>
        <c:axId val="150743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401615"/>
        <c:crosses val="autoZero"/>
        <c:auto val="1"/>
        <c:lblAlgn val="ctr"/>
        <c:lblOffset val="100"/>
        <c:noMultiLvlLbl val="0"/>
      </c:catAx>
      <c:valAx>
        <c:axId val="150740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439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5353293977201"/>
          <c:y val="0.13212233251809147"/>
          <c:w val="0.76528385903427321"/>
          <c:h val="0.674426758492407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39-46E4-B318-7CFAD6F29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39-46E4-B318-7CFAD6F29C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39-46E4-B318-7CFAD6F29C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39-46E4-B318-7CFAD6F29C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39-46E4-B318-7CFAD6F29C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39-46E4-B318-7CFAD6F29C71}"/>
              </c:ext>
            </c:extLst>
          </c:dPt>
          <c:dLbls>
            <c:dLbl>
              <c:idx val="3"/>
              <c:layout>
                <c:manualLayout>
                  <c:x val="-5.7211775715096003E-2"/>
                  <c:y val="4.23789108429232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39-46E4-B318-7CFAD6F29C71}"/>
                </c:ext>
              </c:extLst>
            </c:dLbl>
            <c:dLbl>
              <c:idx val="4"/>
              <c:layout>
                <c:manualLayout>
                  <c:x val="-4.1608564156433457E-2"/>
                  <c:y val="1.2108260240835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39-46E4-B318-7CFAD6F29C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'Performance (10kHz)'!$D$39:$D$44</c:f>
              <c:strCache>
                <c:ptCount val="6"/>
                <c:pt idx="0">
                  <c:v>fmul</c:v>
                </c:pt>
                <c:pt idx="1">
                  <c:v>fadd</c:v>
                </c:pt>
                <c:pt idx="2">
                  <c:v>cosf</c:v>
                </c:pt>
                <c:pt idx="3">
                  <c:v>strcmp</c:v>
                </c:pt>
                <c:pt idx="4">
                  <c:v>Find_Nearest_Waypoint</c:v>
                </c:pt>
                <c:pt idx="5">
                  <c:v>float_epilogue</c:v>
                </c:pt>
              </c:strCache>
            </c:strRef>
          </c:cat>
          <c:val>
            <c:numRef>
              <c:f>'Performance (10kHz)'!$E$39:$E$44</c:f>
              <c:numCache>
                <c:formatCode>General</c:formatCode>
                <c:ptCount val="6"/>
                <c:pt idx="0">
                  <c:v>39</c:v>
                </c:pt>
                <c:pt idx="1">
                  <c:v>15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39-46E4-B318-7CFAD6F2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140803</xdr:colOff>
      <xdr:row>0</xdr:row>
      <xdr:rowOff>152399</xdr:rowOff>
    </xdr:from>
    <xdr:to>
      <xdr:col>45</xdr:col>
      <xdr:colOff>66261</xdr:colOff>
      <xdr:row>13</xdr:row>
      <xdr:rowOff>99392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EB2B6A-9446-4E69-8975-C990B25CB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154058</xdr:colOff>
      <xdr:row>13</xdr:row>
      <xdr:rowOff>332961</xdr:rowOff>
    </xdr:from>
    <xdr:to>
      <xdr:col>45</xdr:col>
      <xdr:colOff>33959</xdr:colOff>
      <xdr:row>27</xdr:row>
      <xdr:rowOff>155713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3FA9CC-2AD9-416F-B665-7F41F257A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323021</xdr:colOff>
      <xdr:row>0</xdr:row>
      <xdr:rowOff>157369</xdr:rowOff>
    </xdr:from>
    <xdr:to>
      <xdr:col>53</xdr:col>
      <xdr:colOff>248480</xdr:colOff>
      <xdr:row>13</xdr:row>
      <xdr:rowOff>104362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604025-AB0C-4BD7-801F-D339D59E5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294033</xdr:colOff>
      <xdr:row>13</xdr:row>
      <xdr:rowOff>338345</xdr:rowOff>
    </xdr:from>
    <xdr:to>
      <xdr:col>53</xdr:col>
      <xdr:colOff>173935</xdr:colOff>
      <xdr:row>27</xdr:row>
      <xdr:rowOff>161097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097306B-B72B-4E97-B62E-8AEAB955B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390525</xdr:colOff>
      <xdr:row>28</xdr:row>
      <xdr:rowOff>161925</xdr:rowOff>
    </xdr:from>
    <xdr:to>
      <xdr:col>53</xdr:col>
      <xdr:colOff>268962</xdr:colOff>
      <xdr:row>43</xdr:row>
      <xdr:rowOff>175177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14EC3-7273-4261-82F9-151883569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180975</xdr:colOff>
      <xdr:row>28</xdr:row>
      <xdr:rowOff>171450</xdr:rowOff>
    </xdr:from>
    <xdr:to>
      <xdr:col>45</xdr:col>
      <xdr:colOff>59412</xdr:colOff>
      <xdr:row>43</xdr:row>
      <xdr:rowOff>184702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7C913AD-B209-483E-ADB0-67888259D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228600</xdr:colOff>
      <xdr:row>44</xdr:row>
      <xdr:rowOff>152400</xdr:rowOff>
    </xdr:from>
    <xdr:to>
      <xdr:col>45</xdr:col>
      <xdr:colOff>107037</xdr:colOff>
      <xdr:row>59</xdr:row>
      <xdr:rowOff>165652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9FF7853-6B06-4983-A5EA-86F4B1ABA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329711</xdr:colOff>
      <xdr:row>12</xdr:row>
      <xdr:rowOff>20515</xdr:rowOff>
    </xdr:from>
    <xdr:to>
      <xdr:col>20</xdr:col>
      <xdr:colOff>435951</xdr:colOff>
      <xdr:row>24</xdr:row>
      <xdr:rowOff>139211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9B463C-C988-4DFD-9E06-32286F7C5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196103</xdr:colOff>
      <xdr:row>38</xdr:row>
      <xdr:rowOff>51546</xdr:rowOff>
    </xdr:from>
    <xdr:to>
      <xdr:col>12</xdr:col>
      <xdr:colOff>0</xdr:colOff>
      <xdr:row>60</xdr:row>
      <xdr:rowOff>56029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EC9E-8200-4BCE-9A5D-991944E89A5B}">
  <sheetPr>
    <pageSetUpPr fitToPage="1"/>
  </sheetPr>
  <dimension ref="A1:AK19"/>
  <sheetViews>
    <sheetView tabSelected="1" topLeftCell="Q1" zoomScaleNormal="100" workbookViewId="0">
      <selection activeCell="AF10" sqref="AF10"/>
    </sheetView>
  </sheetViews>
  <sheetFormatPr defaultRowHeight="14.4" x14ac:dyDescent="0.55000000000000004"/>
  <cols>
    <col min="1" max="1" width="4.41796875" bestFit="1" customWidth="1"/>
    <col min="2" max="2" width="29" customWidth="1"/>
    <col min="3" max="3" width="14.578125" hidden="1" customWidth="1"/>
    <col min="4" max="4" width="13.41796875" hidden="1" customWidth="1"/>
    <col min="5" max="5" width="8.578125" hidden="1" customWidth="1"/>
    <col min="6" max="6" width="10.83984375" customWidth="1"/>
    <col min="7" max="7" width="10" style="22" bestFit="1" customWidth="1"/>
    <col min="8" max="10" width="10" hidden="1" customWidth="1"/>
    <col min="11" max="11" width="11.68359375" customWidth="1"/>
    <col min="12" max="12" width="10" style="22" customWidth="1"/>
    <col min="13" max="13" width="10" customWidth="1"/>
    <col min="14" max="14" width="1.41796875" customWidth="1"/>
    <col min="15" max="15" width="9.83984375" hidden="1" customWidth="1"/>
    <col min="16" max="16" width="10.15625" customWidth="1"/>
    <col min="17" max="17" width="10" bestFit="1" customWidth="1"/>
    <col min="18" max="18" width="2" style="28" customWidth="1"/>
    <col min="19" max="19" width="10.68359375" style="22" customWidth="1"/>
    <col min="20" max="20" width="2" customWidth="1"/>
    <col min="21" max="23" width="10.26171875" customWidth="1"/>
    <col min="24" max="24" width="2" customWidth="1"/>
    <col min="25" max="25" width="12.68359375" customWidth="1"/>
    <col min="26" max="26" width="10.83984375" bestFit="1" customWidth="1"/>
    <col min="27" max="27" width="11.26171875" style="22" bestFit="1" customWidth="1"/>
    <col min="28" max="28" width="2.68359375" customWidth="1"/>
    <col min="29" max="31" width="11.26171875" customWidth="1"/>
    <col min="32" max="32" width="2.68359375" customWidth="1"/>
    <col min="33" max="33" width="9.15625" customWidth="1"/>
    <col min="34" max="34" width="10" customWidth="1"/>
    <col min="35" max="36" width="9.15625" customWidth="1"/>
    <col min="37" max="37" width="13.26171875" customWidth="1"/>
  </cols>
  <sheetData>
    <row r="1" spans="1:37" x14ac:dyDescent="0.55000000000000004">
      <c r="D1" s="39" t="s">
        <v>59</v>
      </c>
      <c r="E1" s="39"/>
      <c r="F1" s="39"/>
      <c r="G1" s="39"/>
      <c r="H1" s="40" t="s">
        <v>58</v>
      </c>
      <c r="I1" s="39"/>
      <c r="J1" s="39"/>
      <c r="K1" s="39"/>
      <c r="L1" s="41"/>
      <c r="M1" s="13"/>
      <c r="O1" s="39" t="s">
        <v>46</v>
      </c>
      <c r="P1" s="39"/>
      <c r="Q1" s="39"/>
      <c r="R1" s="26"/>
      <c r="S1" s="23"/>
      <c r="T1" s="13"/>
      <c r="U1" s="39" t="s">
        <v>75</v>
      </c>
      <c r="V1" s="39"/>
      <c r="W1" s="39"/>
      <c r="X1" s="13"/>
      <c r="Y1" s="39" t="s">
        <v>79</v>
      </c>
      <c r="Z1" s="39"/>
      <c r="AA1" s="39"/>
      <c r="AB1" s="13"/>
      <c r="AC1" s="39" t="s">
        <v>80</v>
      </c>
      <c r="AD1" s="39"/>
      <c r="AE1" s="39"/>
      <c r="AF1" s="39"/>
      <c r="AG1" s="39"/>
      <c r="AH1" s="39"/>
      <c r="AI1" s="39"/>
      <c r="AJ1" s="13"/>
      <c r="AK1" s="13"/>
    </row>
    <row r="2" spans="1:37" s="4" customFormat="1" ht="52.5" customHeight="1" x14ac:dyDescent="0.55000000000000004">
      <c r="A2" s="3" t="s">
        <v>15</v>
      </c>
      <c r="B2" s="4" t="s">
        <v>2</v>
      </c>
      <c r="C2" s="4" t="s">
        <v>35</v>
      </c>
      <c r="D2" s="4" t="s">
        <v>30</v>
      </c>
      <c r="E2" s="4" t="s">
        <v>0</v>
      </c>
      <c r="F2" s="4" t="s">
        <v>37</v>
      </c>
      <c r="G2" s="19" t="s">
        <v>52</v>
      </c>
      <c r="H2" s="27" t="s">
        <v>30</v>
      </c>
      <c r="I2" s="4" t="s">
        <v>56</v>
      </c>
      <c r="J2" s="4" t="s">
        <v>57</v>
      </c>
      <c r="K2" s="4" t="s">
        <v>37</v>
      </c>
      <c r="L2" s="19" t="s">
        <v>72</v>
      </c>
      <c r="M2" s="4" t="s">
        <v>73</v>
      </c>
      <c r="O2" s="4" t="s">
        <v>0</v>
      </c>
      <c r="P2" s="4" t="s">
        <v>37</v>
      </c>
      <c r="Q2" s="4" t="s">
        <v>53</v>
      </c>
      <c r="R2" s="27"/>
      <c r="S2" s="19" t="s">
        <v>47</v>
      </c>
      <c r="U2" s="4" t="s">
        <v>0</v>
      </c>
      <c r="V2" s="4" t="s">
        <v>45</v>
      </c>
      <c r="W2" s="19" t="s">
        <v>76</v>
      </c>
      <c r="Y2" s="4" t="s">
        <v>0</v>
      </c>
      <c r="Z2" s="4" t="s">
        <v>45</v>
      </c>
      <c r="AA2" s="19" t="s">
        <v>54</v>
      </c>
      <c r="AC2" s="4" t="s">
        <v>0</v>
      </c>
      <c r="AD2" s="4" t="s">
        <v>45</v>
      </c>
      <c r="AE2" s="19" t="s">
        <v>54</v>
      </c>
      <c r="AG2" s="4" t="s">
        <v>48</v>
      </c>
      <c r="AH2" s="4" t="s">
        <v>78</v>
      </c>
      <c r="AI2" s="4" t="s">
        <v>49</v>
      </c>
      <c r="AJ2" s="4" t="s">
        <v>77</v>
      </c>
      <c r="AK2" s="4" t="s">
        <v>81</v>
      </c>
    </row>
    <row r="3" spans="1:37" x14ac:dyDescent="0.55000000000000004">
      <c r="A3" s="25" t="s">
        <v>50</v>
      </c>
      <c r="B3" t="s">
        <v>41</v>
      </c>
      <c r="D3">
        <v>500</v>
      </c>
      <c r="E3">
        <f>D3/1000</f>
        <v>0.5</v>
      </c>
      <c r="F3" s="2">
        <f t="shared" ref="F3:F16" si="0">E3/163</f>
        <v>3.0674846625766872E-3</v>
      </c>
      <c r="G3" s="20">
        <f t="shared" ref="G3:G14" si="1">F3*48000000</f>
        <v>147239.26380368098</v>
      </c>
      <c r="H3" s="28">
        <v>5297</v>
      </c>
      <c r="I3">
        <v>100</v>
      </c>
      <c r="J3">
        <f>H3/(1000*I3)</f>
        <v>5.2970000000000003E-2</v>
      </c>
      <c r="K3" s="2">
        <f t="shared" ref="K3:K12" si="2">J3/163</f>
        <v>3.2496932515337426E-4</v>
      </c>
      <c r="L3" s="20">
        <f>K3*120000000</f>
        <v>38996.319018404909</v>
      </c>
      <c r="M3" s="16">
        <f>G3/L3</f>
        <v>3.7757221068529354</v>
      </c>
      <c r="O3" s="17">
        <v>1.6517929999999999E-3</v>
      </c>
      <c r="P3" s="2">
        <f t="shared" ref="P3:P16" si="3">O3/163</f>
        <v>1.0133699386503067E-5</v>
      </c>
      <c r="Q3" s="1">
        <f>P3*1000000000</f>
        <v>10133.699386503067</v>
      </c>
      <c r="R3" s="29"/>
      <c r="S3" s="24">
        <f>G3/Q3</f>
        <v>14.529665642123438</v>
      </c>
      <c r="T3" s="1"/>
      <c r="U3" s="2">
        <v>3.3569999999999997E-4</v>
      </c>
      <c r="V3" s="2">
        <f>U3/163</f>
        <v>2.0595092024539877E-6</v>
      </c>
      <c r="W3" s="20">
        <f>V3*1500000000</f>
        <v>3089.2638036809817</v>
      </c>
      <c r="X3" s="1"/>
      <c r="Y3" s="2">
        <v>1.2799999999999999E-4</v>
      </c>
      <c r="Z3" s="2">
        <f>Y3/163</f>
        <v>7.8527607361963186E-7</v>
      </c>
      <c r="AA3" s="20">
        <f>Z3*1500000000</f>
        <v>1177.9141104294479</v>
      </c>
      <c r="AB3" s="1"/>
      <c r="AC3" s="2">
        <v>1.1197E-4</v>
      </c>
      <c r="AD3" s="2">
        <f>AC3/163</f>
        <v>6.8693251533742335E-7</v>
      </c>
      <c r="AE3" s="20">
        <f>AD3*1500000000</f>
        <v>1030.3987730061351</v>
      </c>
      <c r="AF3" s="14"/>
      <c r="AG3" s="16">
        <f t="shared" ref="AG3:AG11" si="4">G3/AA3</f>
        <v>125</v>
      </c>
      <c r="AH3" s="16">
        <f t="shared" ref="AH3:AH11" si="5">L3/AA3</f>
        <v>33.106250000000003</v>
      </c>
      <c r="AI3" s="38">
        <f t="shared" ref="AI3:AI11" si="6">Q3/AA3</f>
        <v>8.6030885416666667</v>
      </c>
      <c r="AJ3" s="38">
        <f t="shared" ref="AJ3:AJ11" si="7">W3/AA3</f>
        <v>2.6226562499999999</v>
      </c>
      <c r="AK3" s="38">
        <f>AA3/AE3</f>
        <v>1.1431633473251763</v>
      </c>
    </row>
    <row r="4" spans="1:37" x14ac:dyDescent="0.55000000000000004">
      <c r="A4" s="25" t="s">
        <v>51</v>
      </c>
      <c r="B4" t="s">
        <v>27</v>
      </c>
      <c r="D4">
        <v>257</v>
      </c>
      <c r="E4">
        <f>D4/1000</f>
        <v>0.25700000000000001</v>
      </c>
      <c r="F4" s="2">
        <f t="shared" ref="F4" si="8">E4/163</f>
        <v>1.5766871165644172E-3</v>
      </c>
      <c r="G4" s="20">
        <f t="shared" si="1"/>
        <v>75680.981595092031</v>
      </c>
      <c r="H4" s="28">
        <v>5180</v>
      </c>
      <c r="I4">
        <v>100</v>
      </c>
      <c r="J4">
        <f>H4/(1000*I4)</f>
        <v>5.1799999999999999E-2</v>
      </c>
      <c r="K4" s="2">
        <f t="shared" si="2"/>
        <v>3.1779141104294479E-4</v>
      </c>
      <c r="L4" s="20">
        <f>K4*120000000</f>
        <v>38134.969325153375</v>
      </c>
      <c r="M4" s="16">
        <f t="shared" ref="M4:M16" si="9">G4/L4</f>
        <v>1.9845559845559846</v>
      </c>
      <c r="O4" s="17">
        <v>1.1629089999999999E-3</v>
      </c>
      <c r="P4" s="2">
        <f t="shared" si="3"/>
        <v>7.1344110429447846E-6</v>
      </c>
      <c r="Q4" s="1">
        <f>P4*1000000000</f>
        <v>7134.4110429447846</v>
      </c>
      <c r="R4" s="29"/>
      <c r="S4" s="24">
        <f t="shared" ref="S4:S16" si="10">G4/Q4</f>
        <v>10.607880754212069</v>
      </c>
      <c r="T4" s="1"/>
      <c r="U4" s="2">
        <v>2.5399999999999999E-4</v>
      </c>
      <c r="V4" s="2">
        <f t="shared" ref="V4:V16" si="11">U4/163</f>
        <v>1.5582822085889571E-6</v>
      </c>
      <c r="W4" s="20">
        <f t="shared" ref="W4:W16" si="12">V4*1500000000</f>
        <v>2337.4233128834358</v>
      </c>
      <c r="X4" s="1"/>
      <c r="Y4" s="2">
        <v>9.5400000000000001E-5</v>
      </c>
      <c r="Z4" s="2">
        <f t="shared" ref="Z4:Z11" si="13">Y4/163</f>
        <v>5.8527607361963187E-7</v>
      </c>
      <c r="AA4" s="20">
        <f t="shared" ref="AA4:AA11" si="14">Z4*1500000000</f>
        <v>877.91411042944776</v>
      </c>
      <c r="AB4" s="1"/>
      <c r="AC4" s="2">
        <v>8.0642999999999993E-5</v>
      </c>
      <c r="AD4" s="2">
        <f t="shared" ref="AD4:AD11" si="15">AC4/163</f>
        <v>4.947423312883435E-7</v>
      </c>
      <c r="AE4" s="20">
        <f t="shared" ref="AE4:AE11" si="16">AD4*1500000000</f>
        <v>742.1134969325152</v>
      </c>
      <c r="AF4" s="14"/>
      <c r="AG4" s="16">
        <f t="shared" si="4"/>
        <v>86.205450733752642</v>
      </c>
      <c r="AH4" s="16">
        <f t="shared" si="5"/>
        <v>43.43815513626835</v>
      </c>
      <c r="AI4" s="38">
        <f t="shared" si="6"/>
        <v>8.1265478686233408</v>
      </c>
      <c r="AJ4" s="38">
        <f t="shared" si="7"/>
        <v>2.6624737945492667</v>
      </c>
      <c r="AK4" s="38">
        <f t="shared" ref="AK4:AK16" si="17">AA4/AE4</f>
        <v>1.1829917041776721</v>
      </c>
    </row>
    <row r="5" spans="1:37" s="6" customFormat="1" x14ac:dyDescent="0.55000000000000004">
      <c r="A5" s="6">
        <v>2</v>
      </c>
      <c r="B5" s="6" t="s">
        <v>42</v>
      </c>
      <c r="C5" s="6" t="s">
        <v>33</v>
      </c>
      <c r="D5" s="6">
        <v>74</v>
      </c>
      <c r="E5" s="6">
        <f t="shared" ref="E5:E12" si="18">D5/1000</f>
        <v>7.3999999999999996E-2</v>
      </c>
      <c r="F5" s="7">
        <f t="shared" si="0"/>
        <v>4.5398773006134969E-4</v>
      </c>
      <c r="G5" s="21">
        <f t="shared" si="1"/>
        <v>21791.411042944786</v>
      </c>
      <c r="H5" s="28">
        <v>265</v>
      </c>
      <c r="I5">
        <v>100</v>
      </c>
      <c r="J5">
        <f>H5/(1000*I5)</f>
        <v>2.65E-3</v>
      </c>
      <c r="K5" s="2">
        <f t="shared" si="2"/>
        <v>1.6257668711656443E-5</v>
      </c>
      <c r="L5" s="20">
        <f t="shared" ref="L5:L12" si="19">K5*120000000</f>
        <v>1950.9202453987732</v>
      </c>
      <c r="M5" s="16">
        <f t="shared" si="9"/>
        <v>11.169811320754716</v>
      </c>
      <c r="O5" s="18">
        <v>5.1910400000000005E-4</v>
      </c>
      <c r="P5" s="2">
        <f t="shared" si="3"/>
        <v>3.1846871165644175E-6</v>
      </c>
      <c r="Q5" s="1">
        <f>P5*1000000000</f>
        <v>3184.6871165644175</v>
      </c>
      <c r="R5" s="29"/>
      <c r="S5" s="24">
        <f t="shared" si="10"/>
        <v>6.8425594871162616</v>
      </c>
      <c r="T5" s="1"/>
      <c r="U5" s="2">
        <v>1.3889999999999999E-4</v>
      </c>
      <c r="V5" s="2">
        <f t="shared" si="11"/>
        <v>8.5214723926380365E-7</v>
      </c>
      <c r="W5" s="20">
        <f t="shared" si="12"/>
        <v>1278.2208588957055</v>
      </c>
      <c r="X5" s="1"/>
      <c r="Y5" s="2">
        <v>6.7500000000000001E-5</v>
      </c>
      <c r="Z5" s="2">
        <f t="shared" si="13"/>
        <v>4.1411042944785275E-7</v>
      </c>
      <c r="AA5" s="20">
        <f t="shared" si="14"/>
        <v>621.16564417177915</v>
      </c>
      <c r="AB5" s="1"/>
      <c r="AC5" s="2">
        <v>5.3100000000000003E-5</v>
      </c>
      <c r="AD5" s="2">
        <f t="shared" si="15"/>
        <v>3.2576687116564419E-7</v>
      </c>
      <c r="AE5" s="20">
        <f t="shared" si="16"/>
        <v>488.65030674846628</v>
      </c>
      <c r="AF5" s="15"/>
      <c r="AG5" s="16">
        <f t="shared" si="4"/>
        <v>35.081481481481482</v>
      </c>
      <c r="AH5" s="16">
        <f t="shared" si="5"/>
        <v>3.1407407407407408</v>
      </c>
      <c r="AI5" s="38">
        <f t="shared" si="6"/>
        <v>5.1269530864197534</v>
      </c>
      <c r="AJ5" s="38">
        <f t="shared" si="7"/>
        <v>2.0577777777777779</v>
      </c>
      <c r="AK5" s="38">
        <f t="shared" si="17"/>
        <v>1.271186440677966</v>
      </c>
    </row>
    <row r="6" spans="1:37" x14ac:dyDescent="0.55000000000000004">
      <c r="A6">
        <v>3</v>
      </c>
      <c r="B6" t="s">
        <v>7</v>
      </c>
      <c r="C6" t="s">
        <v>33</v>
      </c>
      <c r="D6">
        <v>59</v>
      </c>
      <c r="E6">
        <f t="shared" si="18"/>
        <v>5.8999999999999997E-2</v>
      </c>
      <c r="F6" s="2">
        <f t="shared" si="0"/>
        <v>3.6196319018404904E-4</v>
      </c>
      <c r="G6" s="20">
        <f t="shared" si="1"/>
        <v>17374.233128834356</v>
      </c>
      <c r="H6" s="28">
        <v>262</v>
      </c>
      <c r="I6">
        <v>100</v>
      </c>
      <c r="J6">
        <f>H6/(1000*I6)</f>
        <v>2.6199999999999999E-3</v>
      </c>
      <c r="K6" s="2">
        <f t="shared" si="2"/>
        <v>1.6073619631901839E-5</v>
      </c>
      <c r="L6" s="20">
        <f t="shared" si="19"/>
        <v>1928.8343558282206</v>
      </c>
      <c r="M6" s="16">
        <f t="shared" si="9"/>
        <v>9.0076335877862608</v>
      </c>
      <c r="O6" s="17">
        <v>5.0974400000000002E-4</v>
      </c>
      <c r="P6" s="2">
        <f t="shared" si="3"/>
        <v>3.1272638036809817E-6</v>
      </c>
      <c r="Q6" s="1">
        <f t="shared" ref="Q6:Q16" si="20">P6*1000000000</f>
        <v>3127.2638036809817</v>
      </c>
      <c r="R6" s="29"/>
      <c r="S6" s="24">
        <f t="shared" si="10"/>
        <v>5.5557299350262088</v>
      </c>
      <c r="T6" s="1"/>
      <c r="U6" s="2">
        <v>1.28849E-4</v>
      </c>
      <c r="V6" s="2">
        <f t="shared" si="11"/>
        <v>7.9048466257668707E-7</v>
      </c>
      <c r="W6" s="20">
        <f t="shared" si="12"/>
        <v>1185.7269938650306</v>
      </c>
      <c r="X6" s="1"/>
      <c r="Y6" s="2">
        <v>6.3664999999999994E-5</v>
      </c>
      <c r="Z6" s="2">
        <f t="shared" si="13"/>
        <v>3.9058282208588953E-7</v>
      </c>
      <c r="AA6" s="20">
        <f t="shared" si="14"/>
        <v>585.87423312883425</v>
      </c>
      <c r="AB6" s="1"/>
      <c r="AC6" s="2">
        <v>4.9969999999999998E-5</v>
      </c>
      <c r="AD6" s="2">
        <f t="shared" si="15"/>
        <v>3.0656441717791408E-7</v>
      </c>
      <c r="AE6" s="20">
        <f t="shared" si="16"/>
        <v>459.84662576687111</v>
      </c>
      <c r="AF6" s="14"/>
      <c r="AG6" s="16">
        <f t="shared" si="4"/>
        <v>29.655226576611959</v>
      </c>
      <c r="AH6" s="16">
        <f t="shared" si="5"/>
        <v>3.2922327809628524</v>
      </c>
      <c r="AI6" s="38">
        <f t="shared" si="6"/>
        <v>5.3377732401371771</v>
      </c>
      <c r="AJ6" s="38">
        <f t="shared" si="7"/>
        <v>2.0238592633315013</v>
      </c>
      <c r="AK6" s="38">
        <f t="shared" si="17"/>
        <v>1.2740644386631979</v>
      </c>
    </row>
    <row r="7" spans="1:37" s="6" customFormat="1" x14ac:dyDescent="0.55000000000000004">
      <c r="A7" s="6">
        <v>5</v>
      </c>
      <c r="B7" s="6" t="s">
        <v>8</v>
      </c>
      <c r="C7" s="6" t="s">
        <v>33</v>
      </c>
      <c r="D7" s="6">
        <v>57</v>
      </c>
      <c r="E7" s="6">
        <f t="shared" si="18"/>
        <v>5.7000000000000002E-2</v>
      </c>
      <c r="F7" s="7">
        <f t="shared" si="0"/>
        <v>3.4969325153374234E-4</v>
      </c>
      <c r="G7" s="21">
        <f t="shared" si="1"/>
        <v>16785.276073619632</v>
      </c>
      <c r="H7" s="28">
        <v>254</v>
      </c>
      <c r="I7">
        <v>100</v>
      </c>
      <c r="J7">
        <f t="shared" ref="J7:J12" si="21">H7/(1000*I7)</f>
        <v>2.5400000000000002E-3</v>
      </c>
      <c r="K7" s="2">
        <f t="shared" si="2"/>
        <v>1.5582822085889571E-5</v>
      </c>
      <c r="L7" s="20">
        <f t="shared" si="19"/>
        <v>1869.9386503067485</v>
      </c>
      <c r="M7" s="16">
        <f t="shared" si="9"/>
        <v>8.9763779527559056</v>
      </c>
      <c r="O7" s="18">
        <v>5.0772999999999997E-4</v>
      </c>
      <c r="P7" s="2">
        <f t="shared" si="3"/>
        <v>3.1149079754601225E-6</v>
      </c>
      <c r="Q7" s="1">
        <f t="shared" si="20"/>
        <v>3114.9079754601225</v>
      </c>
      <c r="R7" s="29"/>
      <c r="S7" s="24">
        <f t="shared" si="10"/>
        <v>5.3886908396194828</v>
      </c>
      <c r="T7" s="1"/>
      <c r="U7" s="2">
        <v>1.2879999999999999E-4</v>
      </c>
      <c r="V7" s="2">
        <f t="shared" si="11"/>
        <v>7.9018404907975453E-7</v>
      </c>
      <c r="W7" s="20">
        <f t="shared" si="12"/>
        <v>1185.2760736196317</v>
      </c>
      <c r="X7" s="1"/>
      <c r="Y7" s="2">
        <v>6.3700000000000003E-5</v>
      </c>
      <c r="Z7" s="2">
        <f t="shared" si="13"/>
        <v>3.9079754601226998E-7</v>
      </c>
      <c r="AA7" s="20">
        <f t="shared" si="14"/>
        <v>586.19631901840501</v>
      </c>
      <c r="AB7" s="1"/>
      <c r="AC7" s="2">
        <v>4.9169999999999998E-5</v>
      </c>
      <c r="AD7" s="2">
        <f t="shared" si="15"/>
        <v>3.0165644171779141E-7</v>
      </c>
      <c r="AE7" s="20">
        <f t="shared" si="16"/>
        <v>452.48466257668713</v>
      </c>
      <c r="AF7" s="14"/>
      <c r="AG7" s="16">
        <f t="shared" si="4"/>
        <v>28.634222919937201</v>
      </c>
      <c r="AH7" s="16">
        <f t="shared" si="5"/>
        <v>3.1899529042386181</v>
      </c>
      <c r="AI7" s="38">
        <f t="shared" si="6"/>
        <v>5.3137624280481415</v>
      </c>
      <c r="AJ7" s="38">
        <f t="shared" si="7"/>
        <v>2.0219780219780215</v>
      </c>
      <c r="AK7" s="38">
        <f t="shared" si="17"/>
        <v>1.2955053894651212</v>
      </c>
    </row>
    <row r="8" spans="1:37" x14ac:dyDescent="0.55000000000000004">
      <c r="A8">
        <v>6</v>
      </c>
      <c r="B8" t="s">
        <v>9</v>
      </c>
      <c r="C8" t="s">
        <v>33</v>
      </c>
      <c r="D8">
        <v>56</v>
      </c>
      <c r="E8">
        <f t="shared" si="18"/>
        <v>5.6000000000000001E-2</v>
      </c>
      <c r="F8" s="2">
        <f t="shared" si="0"/>
        <v>3.4355828220858896E-4</v>
      </c>
      <c r="G8" s="20">
        <f t="shared" si="1"/>
        <v>16490.797546012269</v>
      </c>
      <c r="H8" s="28">
        <v>247</v>
      </c>
      <c r="I8">
        <v>100</v>
      </c>
      <c r="J8">
        <f t="shared" si="21"/>
        <v>2.47E-3</v>
      </c>
      <c r="K8" s="2">
        <f t="shared" si="2"/>
        <v>1.5153374233128834E-5</v>
      </c>
      <c r="L8" s="20">
        <f t="shared" si="19"/>
        <v>1818.40490797546</v>
      </c>
      <c r="M8" s="16">
        <f t="shared" si="9"/>
        <v>9.0688259109311744</v>
      </c>
      <c r="O8" s="17">
        <v>5.0856499999999999E-4</v>
      </c>
      <c r="P8" s="2">
        <f t="shared" si="3"/>
        <v>3.1200306748466258E-6</v>
      </c>
      <c r="Q8" s="1">
        <f t="shared" si="20"/>
        <v>3120.030674846626</v>
      </c>
      <c r="R8" s="29"/>
      <c r="S8" s="24">
        <f t="shared" si="10"/>
        <v>5.2854600690177254</v>
      </c>
      <c r="T8" s="1"/>
      <c r="U8" s="2">
        <v>1.2860000000000001E-4</v>
      </c>
      <c r="V8" s="2">
        <f t="shared" si="11"/>
        <v>7.8895705521472397E-7</v>
      </c>
      <c r="W8" s="20">
        <f t="shared" si="12"/>
        <v>1183.435582822086</v>
      </c>
      <c r="X8" s="1"/>
      <c r="Y8" s="2">
        <v>6.3299999999999994E-5</v>
      </c>
      <c r="Z8" s="2">
        <f t="shared" si="13"/>
        <v>3.8834355828220855E-7</v>
      </c>
      <c r="AA8" s="20">
        <f t="shared" si="14"/>
        <v>582.51533742331287</v>
      </c>
      <c r="AB8" s="1"/>
      <c r="AC8" s="2">
        <v>4.8690000000000003E-5</v>
      </c>
      <c r="AD8" s="2">
        <f t="shared" si="15"/>
        <v>2.9871165644171781E-7</v>
      </c>
      <c r="AE8" s="20">
        <f t="shared" si="16"/>
        <v>448.0674846625767</v>
      </c>
      <c r="AF8" s="14"/>
      <c r="AG8" s="16">
        <f t="shared" si="4"/>
        <v>28.309636650868878</v>
      </c>
      <c r="AH8" s="16">
        <f t="shared" si="5"/>
        <v>3.1216429699842019</v>
      </c>
      <c r="AI8" s="38">
        <f t="shared" si="6"/>
        <v>5.356134807793576</v>
      </c>
      <c r="AJ8" s="38">
        <f t="shared" si="7"/>
        <v>2.0315955766192735</v>
      </c>
      <c r="AK8" s="38">
        <f t="shared" si="17"/>
        <v>1.3000616142945163</v>
      </c>
    </row>
    <row r="9" spans="1:37" s="6" customFormat="1" x14ac:dyDescent="0.55000000000000004">
      <c r="A9" s="6">
        <v>7</v>
      </c>
      <c r="B9" s="6" t="s">
        <v>29</v>
      </c>
      <c r="C9" s="6" t="s">
        <v>33</v>
      </c>
      <c r="D9" s="6">
        <v>56</v>
      </c>
      <c r="E9" s="6">
        <f t="shared" si="18"/>
        <v>5.6000000000000001E-2</v>
      </c>
      <c r="F9" s="7">
        <f t="shared" si="0"/>
        <v>3.4355828220858896E-4</v>
      </c>
      <c r="G9" s="21">
        <f t="shared" si="1"/>
        <v>16490.797546012269</v>
      </c>
      <c r="H9" s="28">
        <v>243</v>
      </c>
      <c r="I9">
        <v>100</v>
      </c>
      <c r="J9">
        <f t="shared" si="21"/>
        <v>2.4299999999999999E-3</v>
      </c>
      <c r="K9" s="2">
        <f t="shared" si="2"/>
        <v>1.4907975460122698E-5</v>
      </c>
      <c r="L9" s="20">
        <f t="shared" si="19"/>
        <v>1788.9570552147238</v>
      </c>
      <c r="M9" s="16">
        <f t="shared" si="9"/>
        <v>9.2181069958847743</v>
      </c>
      <c r="O9" s="18">
        <v>5.0885700000000004E-4</v>
      </c>
      <c r="P9" s="2">
        <f t="shared" si="3"/>
        <v>3.1218220858895708E-6</v>
      </c>
      <c r="Q9" s="1">
        <f t="shared" si="20"/>
        <v>3121.8220858895706</v>
      </c>
      <c r="R9" s="29"/>
      <c r="S9" s="24">
        <f t="shared" si="10"/>
        <v>5.2824270865881768</v>
      </c>
      <c r="T9" s="1"/>
      <c r="U9" s="2">
        <v>1.2860000000000001E-4</v>
      </c>
      <c r="V9" s="2">
        <f t="shared" si="11"/>
        <v>7.8895705521472397E-7</v>
      </c>
      <c r="W9" s="20">
        <f t="shared" si="12"/>
        <v>1183.435582822086</v>
      </c>
      <c r="X9" s="1"/>
      <c r="Y9" s="2">
        <v>6.3299999999999994E-5</v>
      </c>
      <c r="Z9" s="2">
        <f t="shared" si="13"/>
        <v>3.8834355828220855E-7</v>
      </c>
      <c r="AA9" s="20">
        <f t="shared" si="14"/>
        <v>582.51533742331287</v>
      </c>
      <c r="AB9" s="1"/>
      <c r="AC9" s="2">
        <v>4.8399000000000002E-5</v>
      </c>
      <c r="AD9" s="2">
        <f t="shared" si="15"/>
        <v>2.9692638036809818E-7</v>
      </c>
      <c r="AE9" s="20">
        <f t="shared" si="16"/>
        <v>445.38957055214729</v>
      </c>
      <c r="AF9" s="15"/>
      <c r="AG9" s="16">
        <f t="shared" si="4"/>
        <v>28.309636650868878</v>
      </c>
      <c r="AH9" s="16">
        <f t="shared" si="5"/>
        <v>3.0710900473933647</v>
      </c>
      <c r="AI9" s="38">
        <f t="shared" si="6"/>
        <v>5.3592101105845185</v>
      </c>
      <c r="AJ9" s="38">
        <f t="shared" si="7"/>
        <v>2.0315955766192735</v>
      </c>
      <c r="AK9" s="38">
        <f t="shared" si="17"/>
        <v>1.3078782619475606</v>
      </c>
    </row>
    <row r="10" spans="1:37" x14ac:dyDescent="0.55000000000000004">
      <c r="A10">
        <v>8</v>
      </c>
      <c r="B10" t="s">
        <v>10</v>
      </c>
      <c r="C10" t="s">
        <v>33</v>
      </c>
      <c r="D10">
        <v>52</v>
      </c>
      <c r="E10">
        <f t="shared" si="18"/>
        <v>5.1999999999999998E-2</v>
      </c>
      <c r="F10" s="2">
        <f t="shared" si="0"/>
        <v>3.1901840490797544E-4</v>
      </c>
      <c r="G10" s="20">
        <f t="shared" si="1"/>
        <v>15312.88343558282</v>
      </c>
      <c r="H10" s="28">
        <v>240</v>
      </c>
      <c r="I10">
        <v>100</v>
      </c>
      <c r="J10">
        <f t="shared" si="21"/>
        <v>2.3999999999999998E-3</v>
      </c>
      <c r="K10" s="2">
        <f t="shared" si="2"/>
        <v>1.4723926380368096E-5</v>
      </c>
      <c r="L10" s="20">
        <f t="shared" si="19"/>
        <v>1766.8711656441715</v>
      </c>
      <c r="M10" s="16">
        <f t="shared" si="9"/>
        <v>8.6666666666666679</v>
      </c>
      <c r="O10" s="17">
        <v>5.0821700000000004E-4</v>
      </c>
      <c r="P10" s="2">
        <f t="shared" si="3"/>
        <v>3.1178957055214727E-6</v>
      </c>
      <c r="Q10" s="1">
        <f t="shared" si="20"/>
        <v>3117.8957055214728</v>
      </c>
      <c r="R10" s="29"/>
      <c r="S10" s="24">
        <f t="shared" si="10"/>
        <v>4.9112878947378764</v>
      </c>
      <c r="T10" s="1"/>
      <c r="U10" s="2">
        <v>1.2786000000000001E-4</v>
      </c>
      <c r="V10" s="2">
        <f t="shared" si="11"/>
        <v>7.8441717791411055E-7</v>
      </c>
      <c r="W10" s="20">
        <f t="shared" si="12"/>
        <v>1176.6257668711658</v>
      </c>
      <c r="X10" s="1"/>
      <c r="Y10" s="2">
        <v>6.3299999999999994E-5</v>
      </c>
      <c r="Z10" s="2">
        <f t="shared" si="13"/>
        <v>3.8834355828220855E-7</v>
      </c>
      <c r="AA10" s="20">
        <f t="shared" si="14"/>
        <v>582.51533742331287</v>
      </c>
      <c r="AB10" s="1"/>
      <c r="AC10" s="2">
        <v>4.8489999999999998E-5</v>
      </c>
      <c r="AD10" s="2">
        <f t="shared" si="15"/>
        <v>2.9748466257668709E-7</v>
      </c>
      <c r="AE10" s="20">
        <f t="shared" si="16"/>
        <v>446.22699386503064</v>
      </c>
      <c r="AF10" s="14"/>
      <c r="AG10" s="16">
        <f t="shared" si="4"/>
        <v>26.287519747235386</v>
      </c>
      <c r="AH10" s="16">
        <f t="shared" si="5"/>
        <v>3.0331753554502363</v>
      </c>
      <c r="AI10" s="38">
        <f t="shared" si="6"/>
        <v>5.3524697209057406</v>
      </c>
      <c r="AJ10" s="38">
        <f t="shared" si="7"/>
        <v>2.0199052132701425</v>
      </c>
      <c r="AK10" s="38">
        <f t="shared" si="17"/>
        <v>1.3054237987213859</v>
      </c>
    </row>
    <row r="11" spans="1:37" s="6" customFormat="1" x14ac:dyDescent="0.55000000000000004">
      <c r="A11" s="6">
        <v>9</v>
      </c>
      <c r="B11" s="6" t="s">
        <v>39</v>
      </c>
      <c r="D11" s="6">
        <v>52</v>
      </c>
      <c r="E11" s="6">
        <f t="shared" si="18"/>
        <v>5.1999999999999998E-2</v>
      </c>
      <c r="F11" s="7">
        <f t="shared" si="0"/>
        <v>3.1901840490797544E-4</v>
      </c>
      <c r="G11" s="21">
        <f t="shared" si="1"/>
        <v>15312.88343558282</v>
      </c>
      <c r="H11" s="28">
        <v>240</v>
      </c>
      <c r="I11">
        <v>100</v>
      </c>
      <c r="J11">
        <f t="shared" si="21"/>
        <v>2.3999999999999998E-3</v>
      </c>
      <c r="K11" s="2">
        <f t="shared" si="2"/>
        <v>1.4723926380368096E-5</v>
      </c>
      <c r="L11" s="20">
        <f t="shared" si="19"/>
        <v>1766.8711656441715</v>
      </c>
      <c r="M11" s="16">
        <f t="shared" si="9"/>
        <v>8.6666666666666679</v>
      </c>
      <c r="O11" s="18">
        <v>6.3891800000000004E-4</v>
      </c>
      <c r="P11" s="2">
        <f t="shared" si="3"/>
        <v>3.9197423312883438E-6</v>
      </c>
      <c r="Q11" s="1">
        <f t="shared" si="20"/>
        <v>3919.7423312883438</v>
      </c>
      <c r="R11" s="29"/>
      <c r="S11" s="24">
        <f t="shared" si="10"/>
        <v>3.9066046034076352</v>
      </c>
      <c r="T11" s="1"/>
      <c r="U11" s="2">
        <v>9.4889999999999994E-5</v>
      </c>
      <c r="V11" s="2">
        <f t="shared" si="11"/>
        <v>5.821472392638037E-7</v>
      </c>
      <c r="W11" s="20">
        <f t="shared" si="12"/>
        <v>873.22085889570553</v>
      </c>
      <c r="X11" s="1"/>
      <c r="Y11" s="2">
        <v>4.4199999999999997E-5</v>
      </c>
      <c r="Z11" s="2">
        <f t="shared" si="13"/>
        <v>2.7116564417177912E-7</v>
      </c>
      <c r="AA11" s="20">
        <f t="shared" si="14"/>
        <v>406.74846625766867</v>
      </c>
      <c r="AB11" s="1"/>
      <c r="AC11" s="2">
        <v>3.6699999999999998E-5</v>
      </c>
      <c r="AD11" s="2">
        <f t="shared" si="15"/>
        <v>2.2515337423312881E-7</v>
      </c>
      <c r="AE11" s="20">
        <f t="shared" si="16"/>
        <v>337.73006134969319</v>
      </c>
      <c r="AF11" s="15"/>
      <c r="AG11" s="16">
        <f t="shared" si="4"/>
        <v>37.647058823529413</v>
      </c>
      <c r="AH11" s="16">
        <f t="shared" si="5"/>
        <v>4.3438914027149318</v>
      </c>
      <c r="AI11" s="38">
        <f t="shared" si="6"/>
        <v>9.6367722473604847</v>
      </c>
      <c r="AJ11" s="38">
        <f t="shared" si="7"/>
        <v>2.1468325791855207</v>
      </c>
      <c r="AK11" s="38">
        <f t="shared" si="17"/>
        <v>1.2043596730245232</v>
      </c>
    </row>
    <row r="12" spans="1:37" ht="16.5" customHeight="1" x14ac:dyDescent="0.55000000000000004">
      <c r="A12">
        <v>10</v>
      </c>
      <c r="B12" t="s">
        <v>40</v>
      </c>
      <c r="D12">
        <v>36</v>
      </c>
      <c r="E12">
        <f t="shared" si="18"/>
        <v>3.5999999999999997E-2</v>
      </c>
      <c r="F12" s="2">
        <f t="shared" si="0"/>
        <v>2.2085889570552146E-4</v>
      </c>
      <c r="G12" s="20">
        <f t="shared" si="1"/>
        <v>10601.22699386503</v>
      </c>
      <c r="H12" s="28">
        <v>161</v>
      </c>
      <c r="I12">
        <v>100</v>
      </c>
      <c r="J12">
        <f t="shared" si="21"/>
        <v>1.6100000000000001E-3</v>
      </c>
      <c r="K12" s="2">
        <f t="shared" si="2"/>
        <v>9.8773006134969338E-6</v>
      </c>
      <c r="L12" s="20">
        <f t="shared" si="19"/>
        <v>1185.2760736196321</v>
      </c>
      <c r="M12" s="16">
        <f t="shared" si="9"/>
        <v>8.9440993788819849</v>
      </c>
      <c r="O12" s="17">
        <v>5.8411499999999996E-4</v>
      </c>
      <c r="P12" s="2">
        <f t="shared" si="3"/>
        <v>3.583527607361963E-6</v>
      </c>
      <c r="Q12" s="1">
        <f t="shared" si="20"/>
        <v>3583.527607361963</v>
      </c>
      <c r="R12" s="29"/>
      <c r="S12" s="24">
        <f t="shared" si="10"/>
        <v>2.9583215633907707</v>
      </c>
      <c r="T12" s="1"/>
      <c r="U12" s="2"/>
      <c r="V12" s="2"/>
      <c r="W12" s="20"/>
      <c r="X12" s="1"/>
      <c r="Y12" s="2"/>
      <c r="Z12" s="2"/>
      <c r="AA12" s="20"/>
      <c r="AB12" s="1"/>
      <c r="AC12" s="2"/>
      <c r="AD12" s="2"/>
      <c r="AE12" s="20"/>
      <c r="AG12" s="2"/>
      <c r="AH12" s="16"/>
      <c r="AI12" s="38"/>
      <c r="AJ12" s="38"/>
      <c r="AK12" s="38"/>
    </row>
    <row r="13" spans="1:37" ht="16.5" customHeight="1" x14ac:dyDescent="0.55000000000000004">
      <c r="F13" s="2"/>
      <c r="G13" s="20"/>
      <c r="M13" s="16"/>
      <c r="O13" s="17"/>
      <c r="P13" s="2"/>
      <c r="Q13" s="1"/>
      <c r="R13" s="29"/>
      <c r="S13" s="24"/>
      <c r="T13" s="1"/>
      <c r="U13" s="2"/>
      <c r="V13" s="2"/>
      <c r="W13" s="20"/>
      <c r="X13" s="1"/>
      <c r="Y13" s="2"/>
      <c r="AC13" s="2"/>
      <c r="AE13" s="22"/>
      <c r="AH13" s="16"/>
      <c r="AI13" s="38"/>
      <c r="AJ13" s="38"/>
      <c r="AK13" s="38"/>
    </row>
    <row r="14" spans="1:37" ht="28.8" x14ac:dyDescent="0.55000000000000004">
      <c r="A14">
        <v>11</v>
      </c>
      <c r="B14" s="10" t="s">
        <v>12</v>
      </c>
      <c r="C14" t="s">
        <v>38</v>
      </c>
      <c r="D14">
        <v>23</v>
      </c>
      <c r="E14">
        <f>D14/1000</f>
        <v>2.3E-2</v>
      </c>
      <c r="F14" s="2">
        <f t="shared" si="0"/>
        <v>1.411042944785276E-4</v>
      </c>
      <c r="G14" s="20">
        <f t="shared" si="1"/>
        <v>6773.0061349693251</v>
      </c>
      <c r="H14" s="28">
        <v>1365</v>
      </c>
      <c r="I14">
        <v>1000</v>
      </c>
      <c r="J14">
        <f>H14/(1000*I14)</f>
        <v>1.3649999999999999E-3</v>
      </c>
      <c r="K14" s="2">
        <f>J14/163</f>
        <v>8.3742331288343555E-6</v>
      </c>
      <c r="L14" s="20">
        <f>K14*120000000</f>
        <v>1004.9079754601227</v>
      </c>
      <c r="M14" s="16">
        <f t="shared" si="9"/>
        <v>6.73992673992674</v>
      </c>
      <c r="O14" s="17">
        <v>4.1501899999999998E-4</v>
      </c>
      <c r="P14" s="2">
        <f t="shared" si="3"/>
        <v>2.5461288343558282E-6</v>
      </c>
      <c r="Q14" s="1">
        <f t="shared" si="20"/>
        <v>2546.1288343558281</v>
      </c>
      <c r="R14" s="29"/>
      <c r="S14" s="24">
        <f t="shared" si="10"/>
        <v>2.6601191752666749</v>
      </c>
      <c r="T14" s="1"/>
      <c r="U14" s="2">
        <v>6.1500000000000004E-5</v>
      </c>
      <c r="V14" s="2">
        <f t="shared" si="11"/>
        <v>3.7730061349693255E-7</v>
      </c>
      <c r="W14" s="20">
        <f t="shared" si="12"/>
        <v>565.95092024539883</v>
      </c>
      <c r="X14" s="1"/>
      <c r="Y14" s="2">
        <v>2.864E-5</v>
      </c>
      <c r="Z14" s="2">
        <f t="shared" ref="Z14:Z16" si="22">Y14/163</f>
        <v>1.7570552147239264E-7</v>
      </c>
      <c r="AA14" s="20">
        <f t="shared" ref="AA14:AA16" si="23">Z14*1500000000</f>
        <v>263.55828220858893</v>
      </c>
      <c r="AB14" s="1"/>
      <c r="AC14" s="2">
        <v>2.48E-5</v>
      </c>
      <c r="AD14" s="2">
        <f t="shared" ref="AD14:AD16" si="24">AC14/163</f>
        <v>1.5214723926380369E-7</v>
      </c>
      <c r="AE14" s="20">
        <f t="shared" ref="AE14:AE16" si="25">AD14*1500000000</f>
        <v>228.22085889570553</v>
      </c>
      <c r="AF14" s="14"/>
      <c r="AG14" s="16">
        <f>G14/AA14</f>
        <v>25.69832402234637</v>
      </c>
      <c r="AH14" s="16">
        <f>L14/AA14</f>
        <v>3.8128491620111733</v>
      </c>
      <c r="AI14" s="38">
        <f>Q14/AA14</f>
        <v>9.6605912476722544</v>
      </c>
      <c r="AJ14" s="38">
        <f>W14/AA14</f>
        <v>2.147346368715084</v>
      </c>
      <c r="AK14" s="38">
        <f t="shared" si="17"/>
        <v>1.1548387096774193</v>
      </c>
    </row>
    <row r="15" spans="1:37" s="6" customFormat="1" x14ac:dyDescent="0.55000000000000004">
      <c r="A15" s="6">
        <v>12</v>
      </c>
      <c r="B15" s="11" t="s">
        <v>26</v>
      </c>
      <c r="C15" s="11" t="s">
        <v>34</v>
      </c>
      <c r="D15" s="6">
        <v>18</v>
      </c>
      <c r="E15" s="6">
        <f>D15/1000</f>
        <v>1.7999999999999999E-2</v>
      </c>
      <c r="F15" s="7">
        <f t="shared" si="0"/>
        <v>1.1042944785276073E-4</v>
      </c>
      <c r="G15" s="21">
        <v>5006</v>
      </c>
      <c r="H15" s="28">
        <v>1200</v>
      </c>
      <c r="I15">
        <v>1000</v>
      </c>
      <c r="J15">
        <f>H15/(1000*I15)</f>
        <v>1.1999999999999999E-3</v>
      </c>
      <c r="K15" s="2">
        <f>J15/163</f>
        <v>7.3619631901840481E-6</v>
      </c>
      <c r="L15" s="20">
        <f>K15*120000000</f>
        <v>883.43558282208573</v>
      </c>
      <c r="M15" s="16">
        <f t="shared" si="9"/>
        <v>5.6665138888888897</v>
      </c>
      <c r="O15" s="18">
        <v>2.9052800000000002E-4</v>
      </c>
      <c r="P15" s="2">
        <f t="shared" si="3"/>
        <v>1.7823803680981597E-6</v>
      </c>
      <c r="Q15" s="1">
        <f t="shared" si="20"/>
        <v>1782.3803680981598</v>
      </c>
      <c r="R15" s="29"/>
      <c r="S15" s="24">
        <f t="shared" si="10"/>
        <v>2.8086036457759662</v>
      </c>
      <c r="T15" s="1"/>
      <c r="U15" s="2">
        <v>4.6436000000000001E-5</v>
      </c>
      <c r="V15" s="2">
        <f t="shared" si="11"/>
        <v>2.848834355828221E-7</v>
      </c>
      <c r="W15" s="20">
        <f t="shared" si="12"/>
        <v>427.32515337423314</v>
      </c>
      <c r="X15" s="1"/>
      <c r="Y15" s="2">
        <v>2.3536999999999998E-5</v>
      </c>
      <c r="Z15" s="2">
        <f t="shared" si="22"/>
        <v>1.4439877300613497E-7</v>
      </c>
      <c r="AA15" s="20">
        <f t="shared" si="23"/>
        <v>216.59815950920245</v>
      </c>
      <c r="AB15" s="1"/>
      <c r="AC15" s="2">
        <v>1.8980000000000001E-5</v>
      </c>
      <c r="AD15" s="2">
        <f t="shared" si="24"/>
        <v>1.1644171779141106E-7</v>
      </c>
      <c r="AE15" s="20">
        <f t="shared" si="25"/>
        <v>174.6625766871166</v>
      </c>
      <c r="AF15" s="14"/>
      <c r="AG15" s="16">
        <f>G15/AA15</f>
        <v>23.111923071476117</v>
      </c>
      <c r="AH15" s="16">
        <f>L15/AA15</f>
        <v>4.0786846242086918</v>
      </c>
      <c r="AI15" s="38">
        <f>Q15/AA15</f>
        <v>8.2289728229312722</v>
      </c>
      <c r="AJ15" s="38">
        <f>W15/AA15</f>
        <v>1.9728937417682799</v>
      </c>
      <c r="AK15" s="38">
        <f t="shared" si="17"/>
        <v>1.2400948366701789</v>
      </c>
    </row>
    <row r="16" spans="1:37" x14ac:dyDescent="0.55000000000000004">
      <c r="A16">
        <v>13</v>
      </c>
      <c r="B16" s="12" t="s">
        <v>13</v>
      </c>
      <c r="C16" s="12" t="s">
        <v>34</v>
      </c>
      <c r="D16">
        <v>5</v>
      </c>
      <c r="E16">
        <f>D16/1000</f>
        <v>5.0000000000000001E-3</v>
      </c>
      <c r="F16" s="2">
        <f t="shared" si="0"/>
        <v>3.0674846625766873E-5</v>
      </c>
      <c r="G16" s="20">
        <v>1178</v>
      </c>
      <c r="H16" s="28">
        <v>403</v>
      </c>
      <c r="I16">
        <v>1000</v>
      </c>
      <c r="J16">
        <f>H16/(1000*I16)</f>
        <v>4.0299999999999998E-4</v>
      </c>
      <c r="K16" s="2">
        <f>J16/163</f>
        <v>2.4723926380368095E-6</v>
      </c>
      <c r="L16" s="20">
        <f>K16*120000000</f>
        <v>296.68711656441712</v>
      </c>
      <c r="M16" s="16">
        <f t="shared" si="9"/>
        <v>3.9705128205128211</v>
      </c>
      <c r="O16" s="17">
        <v>7.2775999999999996E-5</v>
      </c>
      <c r="P16" s="2">
        <f t="shared" si="3"/>
        <v>4.4647852760736192E-7</v>
      </c>
      <c r="Q16" s="1">
        <f t="shared" si="20"/>
        <v>446.47852760736191</v>
      </c>
      <c r="R16" s="29"/>
      <c r="S16" s="24">
        <f t="shared" si="10"/>
        <v>2.6384247554138729</v>
      </c>
      <c r="T16" s="1"/>
      <c r="U16" s="2">
        <v>1.4810000000000001E-5</v>
      </c>
      <c r="V16" s="2">
        <f t="shared" si="11"/>
        <v>9.0858895705521478E-8</v>
      </c>
      <c r="W16" s="20">
        <f t="shared" si="12"/>
        <v>136.28834355828221</v>
      </c>
      <c r="X16" s="1"/>
      <c r="Y16" s="2">
        <v>7.1999999999999997E-6</v>
      </c>
      <c r="Z16" s="2">
        <f t="shared" si="22"/>
        <v>4.4171779141104293E-8</v>
      </c>
      <c r="AA16" s="20">
        <f t="shared" si="23"/>
        <v>66.257668711656436</v>
      </c>
      <c r="AB16" s="1"/>
      <c r="AC16" s="2">
        <v>5.8000000000000004E-6</v>
      </c>
      <c r="AD16" s="2">
        <f t="shared" si="24"/>
        <v>3.5582822085889576E-8</v>
      </c>
      <c r="AE16" s="20">
        <f t="shared" si="25"/>
        <v>53.374233128834362</v>
      </c>
      <c r="AF16" s="14"/>
      <c r="AG16" s="16">
        <f>G16/AA16</f>
        <v>17.779074074074074</v>
      </c>
      <c r="AH16" s="16">
        <f>L16/AA16</f>
        <v>4.477777777777777</v>
      </c>
      <c r="AI16" s="38">
        <f>Q16/AA16</f>
        <v>6.7385185185185179</v>
      </c>
      <c r="AJ16" s="38">
        <f>W16/AA16</f>
        <v>2.0569444444444445</v>
      </c>
      <c r="AK16" s="38">
        <f t="shared" si="17"/>
        <v>1.2413793103448274</v>
      </c>
    </row>
    <row r="17" spans="6:24" x14ac:dyDescent="0.55000000000000004">
      <c r="F17" s="2"/>
      <c r="G17" s="20"/>
      <c r="H17" s="1"/>
      <c r="I17" s="1"/>
      <c r="J17" s="1"/>
      <c r="K17" s="1"/>
      <c r="L17" s="20"/>
      <c r="M17" s="1"/>
      <c r="P17" s="2"/>
      <c r="Q17" s="1"/>
      <c r="R17" s="29"/>
      <c r="S17" s="20"/>
      <c r="T17" s="1"/>
      <c r="U17" s="1"/>
      <c r="V17" s="1"/>
      <c r="W17" s="1"/>
      <c r="X17" s="1"/>
    </row>
    <row r="18" spans="6:24" x14ac:dyDescent="0.55000000000000004">
      <c r="F18" s="2"/>
      <c r="G18" s="20"/>
      <c r="H18" s="1"/>
      <c r="I18" s="1"/>
      <c r="J18" s="1"/>
      <c r="K18" s="1"/>
      <c r="L18" s="20"/>
      <c r="M18" s="1"/>
      <c r="O18" s="5"/>
      <c r="P18" s="2"/>
      <c r="Q18" s="1"/>
      <c r="R18" s="29"/>
      <c r="S18" s="20"/>
      <c r="T18" s="1"/>
      <c r="U18" s="1"/>
      <c r="V18" s="1"/>
      <c r="W18" s="1"/>
      <c r="X18" s="1"/>
    </row>
    <row r="19" spans="6:24" x14ac:dyDescent="0.55000000000000004">
      <c r="F19" s="2"/>
      <c r="G19" s="20"/>
      <c r="H19" s="1"/>
      <c r="I19" s="1"/>
      <c r="J19" s="1"/>
      <c r="K19" s="1"/>
      <c r="L19" s="20"/>
      <c r="M19" s="1"/>
    </row>
  </sheetData>
  <mergeCells count="7">
    <mergeCell ref="D1:G1"/>
    <mergeCell ref="O1:Q1"/>
    <mergeCell ref="Y1:AA1"/>
    <mergeCell ref="AF1:AI1"/>
    <mergeCell ref="H1:L1"/>
    <mergeCell ref="U1:W1"/>
    <mergeCell ref="AC1:AE1"/>
  </mergeCells>
  <pageMargins left="0.25" right="0.25" top="0.75" bottom="0.75" header="0.3" footer="0.3"/>
  <pageSetup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6B7D-9DF9-43D7-BFB0-D6ED058E99C6}">
  <dimension ref="A1:M12"/>
  <sheetViews>
    <sheetView zoomScale="130" zoomScaleNormal="130" workbookViewId="0">
      <selection activeCell="T7" sqref="T7"/>
    </sheetView>
  </sheetViews>
  <sheetFormatPr defaultRowHeight="14.4" x14ac:dyDescent="0.55000000000000004"/>
  <cols>
    <col min="1" max="1" width="11.15625" bestFit="1" customWidth="1"/>
    <col min="2" max="2" width="8.68359375" style="28" bestFit="1" customWidth="1"/>
    <col min="3" max="3" width="9.26171875" bestFit="1" customWidth="1"/>
    <col min="4" max="4" width="2.26171875" customWidth="1"/>
    <col min="5" max="5" width="8.68359375" style="28" bestFit="1" customWidth="1"/>
    <col min="6" max="6" width="9.26171875" bestFit="1" customWidth="1"/>
    <col min="7" max="7" width="3.26171875" customWidth="1"/>
    <col min="8" max="8" width="8.68359375" style="28" bestFit="1" customWidth="1"/>
    <col min="9" max="9" width="9.578125" customWidth="1"/>
    <col min="10" max="10" width="1.578125" customWidth="1"/>
    <col min="11" max="11" width="10.26171875" style="28" bestFit="1" customWidth="1"/>
    <col min="13" max="13" width="9.26171875" bestFit="1" customWidth="1"/>
  </cols>
  <sheetData>
    <row r="1" spans="1:13" x14ac:dyDescent="0.55000000000000004">
      <c r="A1" s="3"/>
      <c r="B1" s="39" t="s">
        <v>65</v>
      </c>
      <c r="C1" s="39"/>
      <c r="D1" s="3"/>
      <c r="E1" s="39" t="s">
        <v>64</v>
      </c>
      <c r="F1" s="39"/>
      <c r="G1" s="3"/>
      <c r="H1" s="39" t="s">
        <v>67</v>
      </c>
      <c r="I1" s="39"/>
      <c r="J1" s="3"/>
      <c r="K1" s="39" t="s">
        <v>66</v>
      </c>
      <c r="L1" s="39"/>
      <c r="M1" s="3"/>
    </row>
    <row r="2" spans="1:13" x14ac:dyDescent="0.55000000000000004">
      <c r="A2" s="32" t="s">
        <v>68</v>
      </c>
      <c r="B2" s="34">
        <v>2</v>
      </c>
      <c r="C2" s="3"/>
      <c r="D2" s="3"/>
      <c r="E2" s="34">
        <v>3</v>
      </c>
      <c r="F2" s="3"/>
      <c r="G2" s="3"/>
      <c r="H2" s="34" t="s">
        <v>69</v>
      </c>
      <c r="I2" s="3"/>
      <c r="J2" s="3"/>
      <c r="K2" s="34" t="s">
        <v>70</v>
      </c>
      <c r="L2" s="3"/>
      <c r="M2" s="3"/>
    </row>
    <row r="3" spans="1:13" x14ac:dyDescent="0.55000000000000004">
      <c r="A3" s="32" t="s">
        <v>60</v>
      </c>
      <c r="B3" s="34" t="s">
        <v>62</v>
      </c>
      <c r="C3" s="3" t="s">
        <v>63</v>
      </c>
      <c r="D3" s="3"/>
      <c r="E3" s="34" t="s">
        <v>62</v>
      </c>
      <c r="F3" s="3" t="s">
        <v>63</v>
      </c>
      <c r="G3" s="3"/>
      <c r="H3" s="34" t="s">
        <v>62</v>
      </c>
      <c r="I3" s="3" t="s">
        <v>63</v>
      </c>
      <c r="J3" s="3"/>
      <c r="K3" s="34" t="s">
        <v>61</v>
      </c>
      <c r="L3" s="3" t="s">
        <v>62</v>
      </c>
      <c r="M3" s="3" t="s">
        <v>63</v>
      </c>
    </row>
    <row r="4" spans="1:13" x14ac:dyDescent="0.55000000000000004">
      <c r="A4">
        <v>1</v>
      </c>
      <c r="B4" s="35">
        <v>1.6000000000000001E-3</v>
      </c>
      <c r="C4">
        <f>B4*48000000</f>
        <v>76800</v>
      </c>
      <c r="E4" s="35">
        <v>3.1799999999999998E-4</v>
      </c>
      <c r="F4">
        <f>120000000*E4</f>
        <v>38160</v>
      </c>
      <c r="H4" s="35">
        <v>1.01E-5</v>
      </c>
      <c r="I4">
        <f>1000000000*H4</f>
        <v>10100</v>
      </c>
      <c r="K4" s="35">
        <v>9.6000000000000002E-5</v>
      </c>
      <c r="L4" s="14">
        <f>K4/163</f>
        <v>5.8895705521472398E-7</v>
      </c>
      <c r="M4" s="30">
        <f>1500000000*L4</f>
        <v>883.43558282208596</v>
      </c>
    </row>
    <row r="5" spans="1:13" x14ac:dyDescent="0.55000000000000004">
      <c r="A5">
        <v>13</v>
      </c>
      <c r="B5" s="35">
        <v>3.0700000000000001E-5</v>
      </c>
      <c r="C5" s="31">
        <f>B5*48000000</f>
        <v>1473.6000000000001</v>
      </c>
      <c r="E5" s="35">
        <v>2.5000000000000002E-6</v>
      </c>
      <c r="F5" s="31">
        <f>120000000*E5</f>
        <v>300</v>
      </c>
      <c r="H5" s="35">
        <v>4.46E-7</v>
      </c>
      <c r="I5" s="31">
        <f>1000000000*H5</f>
        <v>446</v>
      </c>
      <c r="K5" s="35">
        <v>7.7950000000000008E-6</v>
      </c>
      <c r="L5" s="14">
        <f>K5/163</f>
        <v>4.7822085889570558E-8</v>
      </c>
      <c r="M5" s="33">
        <f>1500000000*L5</f>
        <v>71.733128834355838</v>
      </c>
    </row>
    <row r="6" spans="1:13" ht="35.1" x14ac:dyDescent="0.55000000000000004">
      <c r="I6" s="36" t="s">
        <v>71</v>
      </c>
    </row>
    <row r="9" spans="1:13" x14ac:dyDescent="0.55000000000000004">
      <c r="A9" t="s">
        <v>31</v>
      </c>
      <c r="B9" s="28">
        <f>C5</f>
        <v>1473.6000000000001</v>
      </c>
    </row>
    <row r="10" spans="1:13" x14ac:dyDescent="0.55000000000000004">
      <c r="A10" t="s">
        <v>55</v>
      </c>
      <c r="B10" s="28">
        <f>F5</f>
        <v>300</v>
      </c>
    </row>
    <row r="11" spans="1:13" x14ac:dyDescent="0.55000000000000004">
      <c r="A11" t="s">
        <v>32</v>
      </c>
      <c r="B11" s="28">
        <f>I5</f>
        <v>446</v>
      </c>
    </row>
    <row r="12" spans="1:13" x14ac:dyDescent="0.55000000000000004">
      <c r="A12" t="s">
        <v>74</v>
      </c>
      <c r="B12" s="37">
        <f>M5</f>
        <v>71.733128834355838</v>
      </c>
    </row>
  </sheetData>
  <mergeCells count="4">
    <mergeCell ref="B1:C1"/>
    <mergeCell ref="E1:F1"/>
    <mergeCell ref="H1:I1"/>
    <mergeCell ref="K1:L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opLeftCell="E1" zoomScale="115" zoomScaleNormal="115" workbookViewId="0">
      <selection activeCell="M17" sqref="M17"/>
    </sheetView>
  </sheetViews>
  <sheetFormatPr defaultRowHeight="14.4" x14ac:dyDescent="0.55000000000000004"/>
  <cols>
    <col min="1" max="1" width="4.41796875" bestFit="1" customWidth="1"/>
    <col min="2" max="2" width="24.68359375" customWidth="1"/>
    <col min="3" max="3" width="14.578125" hidden="1" customWidth="1"/>
    <col min="4" max="4" width="13.41796875" hidden="1" customWidth="1"/>
    <col min="5" max="5" width="8.83984375" customWidth="1"/>
    <col min="6" max="6" width="9.83984375" customWidth="1"/>
    <col min="7" max="7" width="10.26171875" customWidth="1"/>
    <col min="8" max="8" width="1.41796875" customWidth="1"/>
    <col min="9" max="9" width="10.68359375" bestFit="1" customWidth="1"/>
    <col min="11" max="11" width="10" bestFit="1" customWidth="1"/>
  </cols>
  <sheetData>
    <row r="1" spans="1:17" x14ac:dyDescent="0.55000000000000004">
      <c r="D1" s="39" t="s">
        <v>31</v>
      </c>
      <c r="E1" s="39"/>
      <c r="F1" s="39"/>
      <c r="G1" s="39"/>
      <c r="I1" s="39" t="s">
        <v>32</v>
      </c>
      <c r="J1" s="39"/>
      <c r="K1" s="39"/>
      <c r="L1" s="39" t="s">
        <v>43</v>
      </c>
      <c r="M1" s="39"/>
      <c r="N1" s="39"/>
      <c r="O1" s="39" t="s">
        <v>44</v>
      </c>
      <c r="P1" s="39"/>
      <c r="Q1" s="39"/>
    </row>
    <row r="2" spans="1:17" s="4" customFormat="1" ht="43.2" x14ac:dyDescent="0.55000000000000004">
      <c r="B2" s="4" t="s">
        <v>2</v>
      </c>
      <c r="C2" s="4" t="s">
        <v>35</v>
      </c>
      <c r="D2" s="4" t="s">
        <v>30</v>
      </c>
      <c r="E2" s="4" t="s">
        <v>0</v>
      </c>
      <c r="F2" s="4" t="s">
        <v>37</v>
      </c>
      <c r="G2" s="4" t="s">
        <v>36</v>
      </c>
      <c r="I2" s="4" t="s">
        <v>0</v>
      </c>
      <c r="J2" s="4" t="s">
        <v>37</v>
      </c>
      <c r="K2" s="4" t="s">
        <v>36</v>
      </c>
      <c r="L2" s="4" t="s">
        <v>0</v>
      </c>
      <c r="M2" s="4" t="s">
        <v>37</v>
      </c>
      <c r="N2" s="4" t="s">
        <v>36</v>
      </c>
      <c r="O2" s="4" t="s">
        <v>0</v>
      </c>
      <c r="P2" s="4" t="s">
        <v>37</v>
      </c>
      <c r="Q2" s="4" t="s">
        <v>36</v>
      </c>
    </row>
    <row r="3" spans="1:17" x14ac:dyDescent="0.55000000000000004">
      <c r="A3" s="3" t="s">
        <v>15</v>
      </c>
      <c r="B3" t="s">
        <v>41</v>
      </c>
      <c r="D3">
        <v>500</v>
      </c>
      <c r="E3">
        <f>D3/1000</f>
        <v>0.5</v>
      </c>
      <c r="F3" s="2">
        <f t="shared" ref="F3:F17" si="0">E3/163</f>
        <v>3.0674846625766872E-3</v>
      </c>
      <c r="G3" s="1">
        <f t="shared" ref="G3:G17" si="1">F3*48000000</f>
        <v>147239.26380368098</v>
      </c>
      <c r="I3">
        <v>1.6517929999999999E-3</v>
      </c>
      <c r="J3" s="2">
        <f t="shared" ref="J3" si="2">I3/163</f>
        <v>1.0133699386503067E-5</v>
      </c>
      <c r="K3" s="1">
        <f>J3*1000000000</f>
        <v>10133.699386503067</v>
      </c>
      <c r="L3" s="14">
        <v>1.34614E-4</v>
      </c>
      <c r="M3" s="2">
        <f>L3/163</f>
        <v>8.2585276073619631E-7</v>
      </c>
      <c r="N3" s="1">
        <f>M3*1500000000</f>
        <v>1238.7791411042945</v>
      </c>
      <c r="O3" s="14"/>
      <c r="P3" s="2">
        <f>O3/163</f>
        <v>0</v>
      </c>
      <c r="Q3" s="1">
        <f>P3*600000000</f>
        <v>0</v>
      </c>
    </row>
    <row r="4" spans="1:17" x14ac:dyDescent="0.55000000000000004">
      <c r="A4" s="3"/>
      <c r="B4" t="s">
        <v>27</v>
      </c>
      <c r="F4" s="2"/>
      <c r="G4" s="1"/>
      <c r="I4">
        <v>1.1629089999999999E-3</v>
      </c>
      <c r="J4" s="2">
        <f t="shared" ref="J4" si="3">I4/163</f>
        <v>7.1344110429447846E-6</v>
      </c>
      <c r="K4" s="1">
        <f>J4*1000000000</f>
        <v>7134.4110429447846</v>
      </c>
      <c r="L4" s="14">
        <v>9.6887999999999998E-5</v>
      </c>
      <c r="M4" s="2">
        <f t="shared" ref="M4:M11" si="4">L4/163</f>
        <v>5.9440490797546007E-7</v>
      </c>
      <c r="N4" s="1">
        <f t="shared" ref="N4:N12" si="5">M4*1500000000</f>
        <v>891.6073619631901</v>
      </c>
      <c r="O4" s="14">
        <v>2.43229E-4</v>
      </c>
      <c r="P4" s="2">
        <f t="shared" ref="P4:P11" si="6">O4/163</f>
        <v>1.49220245398773E-6</v>
      </c>
      <c r="Q4" s="1">
        <f t="shared" ref="Q4:Q17" si="7">P4*600000000</f>
        <v>895.32147239263793</v>
      </c>
    </row>
    <row r="5" spans="1:17" s="6" customFormat="1" x14ac:dyDescent="0.55000000000000004">
      <c r="A5" s="6">
        <v>2</v>
      </c>
      <c r="B5" s="6" t="s">
        <v>42</v>
      </c>
      <c r="C5" s="6" t="s">
        <v>33</v>
      </c>
      <c r="D5" s="6">
        <v>74</v>
      </c>
      <c r="E5" s="6">
        <f t="shared" ref="E5:E11" si="8">D5/1000</f>
        <v>7.3999999999999996E-2</v>
      </c>
      <c r="F5" s="7">
        <f t="shared" si="0"/>
        <v>4.5398773006134969E-4</v>
      </c>
      <c r="G5" s="8">
        <f t="shared" si="1"/>
        <v>21791.411042944786</v>
      </c>
      <c r="I5" s="6">
        <v>5.1910400000000005E-4</v>
      </c>
      <c r="J5" s="2">
        <f t="shared" ref="J5" si="9">I5/163</f>
        <v>3.1846871165644175E-6</v>
      </c>
      <c r="K5" s="1">
        <f>J5*1000000000</f>
        <v>3184.6871165644175</v>
      </c>
      <c r="L5" s="15">
        <v>6.8281999999999994E-5</v>
      </c>
      <c r="M5" s="2">
        <f t="shared" si="4"/>
        <v>4.1890797546012264E-7</v>
      </c>
      <c r="N5" s="1">
        <f t="shared" si="5"/>
        <v>628.36196319018393</v>
      </c>
      <c r="O5" s="15"/>
      <c r="P5" s="2">
        <f t="shared" si="6"/>
        <v>0</v>
      </c>
      <c r="Q5" s="1">
        <f t="shared" si="7"/>
        <v>0</v>
      </c>
    </row>
    <row r="6" spans="1:17" x14ac:dyDescent="0.55000000000000004">
      <c r="A6">
        <v>3</v>
      </c>
      <c r="B6" t="s">
        <v>7</v>
      </c>
      <c r="C6" t="s">
        <v>33</v>
      </c>
      <c r="D6">
        <v>59</v>
      </c>
      <c r="E6">
        <f t="shared" si="8"/>
        <v>5.8999999999999997E-2</v>
      </c>
      <c r="F6" s="2">
        <f t="shared" si="0"/>
        <v>3.6196319018404904E-4</v>
      </c>
      <c r="G6" s="1">
        <f t="shared" si="1"/>
        <v>17374.233128834356</v>
      </c>
      <c r="I6">
        <v>5.0974400000000002E-4</v>
      </c>
      <c r="J6" s="2">
        <f t="shared" ref="J6:J17" si="10">I6/163</f>
        <v>3.1272638036809817E-6</v>
      </c>
      <c r="K6" s="1">
        <f t="shared" ref="K6:K17" si="11">J6*1000000000</f>
        <v>3127.2638036809817</v>
      </c>
      <c r="L6" s="14">
        <v>6.4413999999999997E-5</v>
      </c>
      <c r="M6" s="2">
        <f t="shared" si="4"/>
        <v>3.951779141104294E-7</v>
      </c>
      <c r="N6" s="1">
        <f t="shared" si="5"/>
        <v>592.76687116564415</v>
      </c>
      <c r="O6" s="14"/>
      <c r="P6" s="2">
        <f t="shared" si="6"/>
        <v>0</v>
      </c>
      <c r="Q6" s="1">
        <f t="shared" si="7"/>
        <v>0</v>
      </c>
    </row>
    <row r="7" spans="1:17" s="6" customFormat="1" x14ac:dyDescent="0.55000000000000004">
      <c r="A7" s="6">
        <v>5</v>
      </c>
      <c r="B7" s="6" t="s">
        <v>8</v>
      </c>
      <c r="C7" s="6" t="s">
        <v>33</v>
      </c>
      <c r="D7" s="6">
        <v>57</v>
      </c>
      <c r="E7" s="6">
        <f t="shared" si="8"/>
        <v>5.7000000000000002E-2</v>
      </c>
      <c r="F7" s="7">
        <f t="shared" si="0"/>
        <v>3.4969325153374234E-4</v>
      </c>
      <c r="G7" s="8">
        <f t="shared" si="1"/>
        <v>16785.276073619632</v>
      </c>
      <c r="I7" s="6">
        <v>5.0772999999999997E-4</v>
      </c>
      <c r="J7" s="2">
        <f t="shared" si="10"/>
        <v>3.1149079754601225E-6</v>
      </c>
      <c r="K7" s="1">
        <f t="shared" si="11"/>
        <v>3114.9079754601225</v>
      </c>
      <c r="L7" s="14">
        <v>6.4375000000000006E-5</v>
      </c>
      <c r="M7" s="2">
        <f t="shared" si="4"/>
        <v>3.9493865030674852E-7</v>
      </c>
      <c r="N7" s="1">
        <f t="shared" si="5"/>
        <v>592.40797546012277</v>
      </c>
      <c r="O7" s="14"/>
      <c r="P7" s="2">
        <f t="shared" si="6"/>
        <v>0</v>
      </c>
      <c r="Q7" s="1">
        <f t="shared" si="7"/>
        <v>0</v>
      </c>
    </row>
    <row r="8" spans="1:17" x14ac:dyDescent="0.55000000000000004">
      <c r="A8">
        <v>6</v>
      </c>
      <c r="B8" t="s">
        <v>9</v>
      </c>
      <c r="C8" t="s">
        <v>33</v>
      </c>
      <c r="D8">
        <v>56</v>
      </c>
      <c r="E8">
        <f t="shared" si="8"/>
        <v>5.6000000000000001E-2</v>
      </c>
      <c r="F8" s="2">
        <f t="shared" si="0"/>
        <v>3.4355828220858896E-4</v>
      </c>
      <c r="G8" s="1">
        <f t="shared" si="1"/>
        <v>16490.797546012269</v>
      </c>
      <c r="I8">
        <v>5.0856499999999999E-4</v>
      </c>
      <c r="J8" s="2">
        <f t="shared" si="10"/>
        <v>3.1200306748466258E-6</v>
      </c>
      <c r="K8" s="1">
        <f t="shared" si="11"/>
        <v>3120.030674846626</v>
      </c>
      <c r="L8" s="14">
        <v>6.4380000000000004E-5</v>
      </c>
      <c r="M8" s="2">
        <f t="shared" si="4"/>
        <v>3.9496932515337425E-7</v>
      </c>
      <c r="N8" s="1">
        <f t="shared" si="5"/>
        <v>592.45398773006139</v>
      </c>
      <c r="O8" s="14"/>
      <c r="P8" s="2">
        <f t="shared" si="6"/>
        <v>0</v>
      </c>
      <c r="Q8" s="1">
        <f t="shared" si="7"/>
        <v>0</v>
      </c>
    </row>
    <row r="9" spans="1:17" s="6" customFormat="1" x14ac:dyDescent="0.55000000000000004">
      <c r="A9" s="6">
        <v>7</v>
      </c>
      <c r="B9" s="6" t="s">
        <v>29</v>
      </c>
      <c r="C9" s="6" t="s">
        <v>33</v>
      </c>
      <c r="D9" s="6">
        <v>56</v>
      </c>
      <c r="E9" s="6">
        <f t="shared" si="8"/>
        <v>5.6000000000000001E-2</v>
      </c>
      <c r="F9" s="7">
        <f t="shared" si="0"/>
        <v>3.4355828220858896E-4</v>
      </c>
      <c r="G9" s="8">
        <f t="shared" si="1"/>
        <v>16490.797546012269</v>
      </c>
      <c r="I9" s="6">
        <v>5.0885700000000004E-4</v>
      </c>
      <c r="J9" s="2">
        <f t="shared" si="10"/>
        <v>3.1218220858895708E-6</v>
      </c>
      <c r="K9" s="1">
        <f t="shared" si="11"/>
        <v>3121.8220858895706</v>
      </c>
      <c r="L9" s="15">
        <v>6.4313999999999994E-5</v>
      </c>
      <c r="M9" s="2">
        <f t="shared" si="4"/>
        <v>3.9456441717791407E-7</v>
      </c>
      <c r="N9" s="1">
        <f t="shared" si="5"/>
        <v>591.84662576687106</v>
      </c>
      <c r="O9" s="15"/>
      <c r="P9" s="2">
        <f t="shared" si="6"/>
        <v>0</v>
      </c>
      <c r="Q9" s="1">
        <f t="shared" si="7"/>
        <v>0</v>
      </c>
    </row>
    <row r="10" spans="1:17" x14ac:dyDescent="0.55000000000000004">
      <c r="A10">
        <v>8</v>
      </c>
      <c r="B10" t="s">
        <v>10</v>
      </c>
      <c r="C10" t="s">
        <v>33</v>
      </c>
      <c r="D10">
        <v>52</v>
      </c>
      <c r="E10">
        <f t="shared" si="8"/>
        <v>5.1999999999999998E-2</v>
      </c>
      <c r="F10" s="2">
        <f t="shared" si="0"/>
        <v>3.1901840490797544E-4</v>
      </c>
      <c r="G10" s="1">
        <f t="shared" si="1"/>
        <v>15312.88343558282</v>
      </c>
      <c r="I10" s="5">
        <v>5.0821700000000004E-4</v>
      </c>
      <c r="J10" s="2">
        <f t="shared" si="10"/>
        <v>3.1178957055214727E-6</v>
      </c>
      <c r="K10" s="1">
        <f t="shared" si="11"/>
        <v>3117.8957055214728</v>
      </c>
      <c r="L10" s="14">
        <v>6.4414999999999999E-5</v>
      </c>
      <c r="M10" s="2">
        <f t="shared" si="4"/>
        <v>3.951840490797546E-7</v>
      </c>
      <c r="N10" s="1">
        <f t="shared" si="5"/>
        <v>592.77607361963192</v>
      </c>
      <c r="O10" s="14"/>
      <c r="P10" s="2">
        <f t="shared" si="6"/>
        <v>0</v>
      </c>
      <c r="Q10" s="1">
        <f t="shared" si="7"/>
        <v>0</v>
      </c>
    </row>
    <row r="11" spans="1:17" s="6" customFormat="1" x14ac:dyDescent="0.55000000000000004">
      <c r="A11" s="6">
        <v>9</v>
      </c>
      <c r="B11" s="6" t="s">
        <v>39</v>
      </c>
      <c r="D11" s="6">
        <v>52</v>
      </c>
      <c r="E11" s="6">
        <f t="shared" si="8"/>
        <v>5.1999999999999998E-2</v>
      </c>
      <c r="F11" s="7">
        <f t="shared" si="0"/>
        <v>3.1901840490797544E-4</v>
      </c>
      <c r="G11" s="8">
        <f t="shared" si="1"/>
        <v>15312.88343558282</v>
      </c>
      <c r="I11" s="9">
        <v>6.3891800000000004E-4</v>
      </c>
      <c r="J11" s="2">
        <f t="shared" si="10"/>
        <v>3.9197423312883438E-6</v>
      </c>
      <c r="K11" s="1">
        <f t="shared" si="11"/>
        <v>3919.7423312883438</v>
      </c>
      <c r="L11" s="15">
        <v>4.4267999999999997E-5</v>
      </c>
      <c r="M11" s="2">
        <f t="shared" si="4"/>
        <v>2.7158282208588953E-7</v>
      </c>
      <c r="N11" s="1">
        <f t="shared" si="5"/>
        <v>407.37423312883431</v>
      </c>
      <c r="O11" s="15">
        <v>1.10593E-4</v>
      </c>
      <c r="P11" s="2">
        <f t="shared" si="6"/>
        <v>6.7848466257668713E-7</v>
      </c>
      <c r="Q11" s="1">
        <f t="shared" si="7"/>
        <v>407.09079754601225</v>
      </c>
    </row>
    <row r="12" spans="1:17" ht="16.5" customHeight="1" x14ac:dyDescent="0.55000000000000004">
      <c r="A12">
        <v>10</v>
      </c>
      <c r="B12" t="s">
        <v>40</v>
      </c>
      <c r="D12">
        <v>36</v>
      </c>
      <c r="E12">
        <f t="shared" ref="E12" si="12">D12/1000</f>
        <v>3.5999999999999997E-2</v>
      </c>
      <c r="F12" s="2">
        <f t="shared" ref="F12" si="13">E12/163</f>
        <v>2.2085889570552146E-4</v>
      </c>
      <c r="G12" s="1">
        <f t="shared" ref="G12" si="14">F12*48000000</f>
        <v>10601.22699386503</v>
      </c>
      <c r="I12" s="5">
        <v>5.8411499999999996E-4</v>
      </c>
      <c r="J12" s="2">
        <f t="shared" si="10"/>
        <v>3.583527607361963E-6</v>
      </c>
      <c r="K12" s="1">
        <f t="shared" si="11"/>
        <v>3583.527607361963</v>
      </c>
      <c r="M12" s="2"/>
      <c r="N12" s="1">
        <f t="shared" si="5"/>
        <v>0</v>
      </c>
      <c r="P12" s="2"/>
      <c r="Q12" s="1"/>
    </row>
    <row r="13" spans="1:17" ht="16.5" customHeight="1" x14ac:dyDescent="0.55000000000000004">
      <c r="F13" s="2"/>
      <c r="G13" s="1"/>
      <c r="I13" s="5"/>
      <c r="J13" s="2">
        <f t="shared" si="10"/>
        <v>0</v>
      </c>
      <c r="K13" s="1">
        <f t="shared" si="11"/>
        <v>0</v>
      </c>
      <c r="Q13" s="1"/>
    </row>
    <row r="14" spans="1:17" x14ac:dyDescent="0.55000000000000004">
      <c r="A14" s="3" t="s">
        <v>14</v>
      </c>
      <c r="I14" s="5"/>
      <c r="J14" s="2">
        <f t="shared" si="10"/>
        <v>0</v>
      </c>
      <c r="K14" s="1">
        <f t="shared" si="11"/>
        <v>0</v>
      </c>
      <c r="Q14" s="1"/>
    </row>
    <row r="15" spans="1:17" ht="43.2" x14ac:dyDescent="0.55000000000000004">
      <c r="A15">
        <v>11</v>
      </c>
      <c r="B15" s="10" t="s">
        <v>12</v>
      </c>
      <c r="C15" t="s">
        <v>38</v>
      </c>
      <c r="D15">
        <v>23</v>
      </c>
      <c r="E15">
        <f>D15/1000</f>
        <v>2.3E-2</v>
      </c>
      <c r="F15" s="2">
        <f t="shared" si="0"/>
        <v>1.411042944785276E-4</v>
      </c>
      <c r="G15" s="1">
        <f t="shared" si="1"/>
        <v>6773.0061349693251</v>
      </c>
      <c r="I15" s="5">
        <v>4.1501899999999998E-4</v>
      </c>
      <c r="J15" s="2">
        <f t="shared" si="10"/>
        <v>2.5461288343558282E-6</v>
      </c>
      <c r="K15" s="1">
        <f t="shared" si="11"/>
        <v>2546.1288343558281</v>
      </c>
      <c r="L15" s="14">
        <v>2.8747000000000001E-5</v>
      </c>
      <c r="M15" s="2">
        <f t="shared" ref="M15:M17" si="15">L15/163</f>
        <v>1.7636196319018407E-7</v>
      </c>
      <c r="N15" s="1">
        <f t="shared" ref="N15:N17" si="16">M15*1500000000</f>
        <v>264.54294478527612</v>
      </c>
      <c r="O15" s="14">
        <v>7.2100000000000004E-5</v>
      </c>
      <c r="P15" s="2">
        <f t="shared" ref="P15:P17" si="17">O15/163</f>
        <v>4.4233128834355829E-7</v>
      </c>
      <c r="Q15" s="1">
        <f t="shared" si="7"/>
        <v>265.39877300613495</v>
      </c>
    </row>
    <row r="16" spans="1:17" s="6" customFormat="1" x14ac:dyDescent="0.55000000000000004">
      <c r="A16" s="6">
        <v>12</v>
      </c>
      <c r="B16" s="11" t="s">
        <v>26</v>
      </c>
      <c r="C16" s="11" t="s">
        <v>34</v>
      </c>
      <c r="D16" s="6">
        <v>18</v>
      </c>
      <c r="E16" s="6">
        <f>D16/1000</f>
        <v>1.7999999999999999E-2</v>
      </c>
      <c r="F16" s="7">
        <f t="shared" si="0"/>
        <v>1.1042944785276073E-4</v>
      </c>
      <c r="G16" s="8">
        <f t="shared" si="1"/>
        <v>5300.6134969325149</v>
      </c>
      <c r="I16" s="9">
        <v>2.9052800000000002E-4</v>
      </c>
      <c r="J16" s="2">
        <f t="shared" si="10"/>
        <v>1.7823803680981597E-6</v>
      </c>
      <c r="K16" s="1">
        <f t="shared" si="11"/>
        <v>1782.3803680981598</v>
      </c>
      <c r="L16" s="15">
        <v>2.3136E-5</v>
      </c>
      <c r="M16" s="2">
        <f t="shared" si="15"/>
        <v>1.4193865030674847E-7</v>
      </c>
      <c r="N16" s="1">
        <f t="shared" si="16"/>
        <v>212.90797546012271</v>
      </c>
      <c r="O16" s="14">
        <v>5.7926000000000001E-5</v>
      </c>
      <c r="P16" s="2">
        <f t="shared" si="17"/>
        <v>3.5537423312883433E-7</v>
      </c>
      <c r="Q16" s="1">
        <f t="shared" si="7"/>
        <v>213.2245398773006</v>
      </c>
    </row>
    <row r="17" spans="1:17" x14ac:dyDescent="0.55000000000000004">
      <c r="A17">
        <v>13</v>
      </c>
      <c r="B17" s="12" t="s">
        <v>13</v>
      </c>
      <c r="C17" s="12" t="s">
        <v>34</v>
      </c>
      <c r="D17">
        <v>5</v>
      </c>
      <c r="E17">
        <f>D17/1000</f>
        <v>5.0000000000000001E-3</v>
      </c>
      <c r="F17" s="2">
        <f t="shared" si="0"/>
        <v>3.0674846625766873E-5</v>
      </c>
      <c r="G17" s="1">
        <f t="shared" si="1"/>
        <v>1472.39263803681</v>
      </c>
      <c r="I17" s="5">
        <v>7.2775999999999996E-5</v>
      </c>
      <c r="J17" s="2">
        <f t="shared" si="10"/>
        <v>4.4647852760736192E-7</v>
      </c>
      <c r="K17" s="1">
        <f t="shared" si="11"/>
        <v>446.47852760736191</v>
      </c>
      <c r="L17" s="14">
        <v>8.7539999999999995E-6</v>
      </c>
      <c r="M17" s="2">
        <f t="shared" si="15"/>
        <v>5.3705521472392638E-8</v>
      </c>
      <c r="N17" s="1">
        <f t="shared" si="16"/>
        <v>80.558282208588963</v>
      </c>
      <c r="O17" s="14">
        <v>2.1933000000000002E-5</v>
      </c>
      <c r="P17" s="2">
        <f t="shared" si="17"/>
        <v>1.3455828220858895E-7</v>
      </c>
      <c r="Q17" s="1">
        <f t="shared" si="7"/>
        <v>80.734969325153372</v>
      </c>
    </row>
    <row r="18" spans="1:17" x14ac:dyDescent="0.55000000000000004">
      <c r="F18" s="2"/>
      <c r="G18" s="1"/>
      <c r="J18" s="2"/>
      <c r="K18" s="1"/>
    </row>
    <row r="19" spans="1:17" x14ac:dyDescent="0.55000000000000004">
      <c r="F19" s="2"/>
      <c r="G19" s="1"/>
      <c r="I19" s="5"/>
      <c r="J19" s="2"/>
      <c r="K19" s="1"/>
    </row>
    <row r="20" spans="1:17" x14ac:dyDescent="0.55000000000000004">
      <c r="F20" s="2"/>
      <c r="G20" s="1"/>
    </row>
  </sheetData>
  <mergeCells count="4">
    <mergeCell ref="D1:G1"/>
    <mergeCell ref="I1:K1"/>
    <mergeCell ref="L1:N1"/>
    <mergeCell ref="O1:Q1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zoomScale="130" zoomScaleNormal="130" workbookViewId="0">
      <selection activeCell="I1" sqref="I1:K3"/>
    </sheetView>
  </sheetViews>
  <sheetFormatPr defaultRowHeight="14.4" x14ac:dyDescent="0.55000000000000004"/>
  <cols>
    <col min="1" max="1" width="4.41796875" bestFit="1" customWidth="1"/>
    <col min="2" max="2" width="30.83984375" customWidth="1"/>
    <col min="3" max="3" width="14.578125" customWidth="1"/>
    <col min="4" max="4" width="13.41796875" bestFit="1" customWidth="1"/>
    <col min="5" max="5" width="8.83984375" customWidth="1"/>
    <col min="6" max="6" width="9.83984375" customWidth="1"/>
    <col min="7" max="7" width="10.26171875" customWidth="1"/>
    <col min="8" max="8" width="1.41796875" customWidth="1"/>
    <col min="9" max="9" width="10.68359375" bestFit="1" customWidth="1"/>
    <col min="11" max="11" width="10" bestFit="1" customWidth="1"/>
  </cols>
  <sheetData>
    <row r="1" spans="1:11" x14ac:dyDescent="0.55000000000000004">
      <c r="D1" s="39" t="s">
        <v>31</v>
      </c>
      <c r="E1" s="39"/>
      <c r="F1" s="39"/>
      <c r="G1" s="39"/>
      <c r="I1" s="39" t="s">
        <v>32</v>
      </c>
      <c r="J1" s="39"/>
      <c r="K1" s="39"/>
    </row>
    <row r="2" spans="1:11" s="4" customFormat="1" ht="28.8" x14ac:dyDescent="0.55000000000000004">
      <c r="B2" s="4" t="s">
        <v>2</v>
      </c>
      <c r="C2" s="4" t="s">
        <v>35</v>
      </c>
      <c r="D2" s="4" t="s">
        <v>30</v>
      </c>
      <c r="E2" s="4" t="s">
        <v>0</v>
      </c>
      <c r="F2" s="4" t="s">
        <v>37</v>
      </c>
      <c r="G2" s="4" t="s">
        <v>36</v>
      </c>
      <c r="I2" s="4" t="s">
        <v>0</v>
      </c>
      <c r="J2" s="4" t="s">
        <v>37</v>
      </c>
      <c r="K2" s="4" t="s">
        <v>36</v>
      </c>
    </row>
    <row r="3" spans="1:11" x14ac:dyDescent="0.55000000000000004">
      <c r="A3" s="3" t="s">
        <v>15</v>
      </c>
      <c r="B3" t="s">
        <v>27</v>
      </c>
      <c r="D3">
        <v>257</v>
      </c>
      <c r="E3">
        <f>D3/1000</f>
        <v>0.25700000000000001</v>
      </c>
      <c r="F3" s="2">
        <f t="shared" ref="F3:F16" si="0">E3/163</f>
        <v>1.5766871165644172E-3</v>
      </c>
      <c r="G3" s="1">
        <f t="shared" ref="G3:G16" si="1">F3*48000000</f>
        <v>75680.981595092031</v>
      </c>
      <c r="I3">
        <v>1.182909E-3</v>
      </c>
      <c r="J3" s="2">
        <f t="shared" ref="J3" si="2">I3/163</f>
        <v>7.2571104294478526E-6</v>
      </c>
      <c r="K3" s="1">
        <f>J3*1000000000</f>
        <v>7257.1104294478528</v>
      </c>
    </row>
    <row r="4" spans="1:11" s="6" customFormat="1" x14ac:dyDescent="0.55000000000000004">
      <c r="A4" s="6">
        <v>2</v>
      </c>
      <c r="B4" s="6" t="s">
        <v>28</v>
      </c>
      <c r="C4" s="6" t="s">
        <v>33</v>
      </c>
      <c r="D4" s="6">
        <v>57</v>
      </c>
      <c r="E4" s="6">
        <f t="shared" ref="E4:E11" si="3">D4/1000</f>
        <v>5.7000000000000002E-2</v>
      </c>
      <c r="F4" s="7">
        <f t="shared" si="0"/>
        <v>3.4969325153374234E-4</v>
      </c>
      <c r="G4" s="8">
        <f t="shared" si="1"/>
        <v>16785.276073619632</v>
      </c>
      <c r="I4" s="6">
        <v>5.2425099999999999E-4</v>
      </c>
      <c r="J4" s="7">
        <f t="shared" ref="J4" si="4">I4/163</f>
        <v>3.2162638036809816E-6</v>
      </c>
      <c r="K4" s="8">
        <f>J4*1000000000</f>
        <v>3216.2638036809817</v>
      </c>
    </row>
    <row r="5" spans="1:11" x14ac:dyDescent="0.55000000000000004">
      <c r="A5">
        <v>3</v>
      </c>
      <c r="B5" t="s">
        <v>7</v>
      </c>
      <c r="C5" t="s">
        <v>33</v>
      </c>
      <c r="D5">
        <v>50</v>
      </c>
      <c r="E5">
        <f t="shared" si="3"/>
        <v>0.05</v>
      </c>
      <c r="F5" s="2">
        <f t="shared" si="0"/>
        <v>3.0674846625766873E-4</v>
      </c>
      <c r="G5" s="1">
        <f t="shared" si="1"/>
        <v>14723.926380368099</v>
      </c>
      <c r="I5">
        <v>5.14425E-4</v>
      </c>
      <c r="J5" s="2">
        <f t="shared" ref="J5:J16" si="5">I5/163</f>
        <v>3.1559815950920244E-6</v>
      </c>
      <c r="K5" s="1">
        <f t="shared" ref="K5:K16" si="6">J5*1000000000</f>
        <v>3155.9815950920242</v>
      </c>
    </row>
    <row r="6" spans="1:11" s="6" customFormat="1" x14ac:dyDescent="0.55000000000000004">
      <c r="A6" s="6">
        <v>5</v>
      </c>
      <c r="B6" s="6" t="s">
        <v>8</v>
      </c>
      <c r="C6" s="6" t="s">
        <v>33</v>
      </c>
      <c r="D6" s="6">
        <v>48</v>
      </c>
      <c r="E6" s="6">
        <f t="shared" si="3"/>
        <v>4.8000000000000001E-2</v>
      </c>
      <c r="F6" s="7">
        <f t="shared" si="0"/>
        <v>2.9447852760736197E-4</v>
      </c>
      <c r="G6" s="8">
        <f t="shared" si="1"/>
        <v>14134.969325153375</v>
      </c>
      <c r="I6" s="6">
        <v>5.1384100000000002E-4</v>
      </c>
      <c r="J6" s="7">
        <f t="shared" si="5"/>
        <v>3.1523987730061353E-6</v>
      </c>
      <c r="K6" s="8">
        <f t="shared" si="6"/>
        <v>3152.3987730061353</v>
      </c>
    </row>
    <row r="7" spans="1:11" x14ac:dyDescent="0.55000000000000004">
      <c r="A7">
        <v>6</v>
      </c>
      <c r="B7" t="s">
        <v>9</v>
      </c>
      <c r="C7" t="s">
        <v>33</v>
      </c>
      <c r="D7">
        <v>47</v>
      </c>
      <c r="E7">
        <f t="shared" si="3"/>
        <v>4.7E-2</v>
      </c>
      <c r="F7" s="2">
        <f t="shared" si="0"/>
        <v>2.8834355828220859E-4</v>
      </c>
      <c r="G7" s="1">
        <f t="shared" si="1"/>
        <v>13840.490797546012</v>
      </c>
      <c r="I7">
        <v>5.1550000000000001E-4</v>
      </c>
      <c r="J7" s="2">
        <f t="shared" si="5"/>
        <v>3.1625766871165643E-6</v>
      </c>
      <c r="K7" s="1">
        <f t="shared" si="6"/>
        <v>3162.5766871165642</v>
      </c>
    </row>
    <row r="8" spans="1:11" s="6" customFormat="1" x14ac:dyDescent="0.55000000000000004">
      <c r="A8" s="6">
        <v>7</v>
      </c>
      <c r="B8" s="6" t="s">
        <v>29</v>
      </c>
      <c r="C8" s="6" t="s">
        <v>33</v>
      </c>
      <c r="D8" s="6">
        <v>47</v>
      </c>
      <c r="E8" s="6">
        <f t="shared" si="3"/>
        <v>4.7E-2</v>
      </c>
      <c r="F8" s="7">
        <f t="shared" si="0"/>
        <v>2.8834355828220859E-4</v>
      </c>
      <c r="G8" s="8">
        <f t="shared" si="1"/>
        <v>13840.490797546012</v>
      </c>
      <c r="I8" s="6">
        <v>5.2523700000000001E-4</v>
      </c>
      <c r="J8" s="7">
        <f t="shared" si="5"/>
        <v>3.2223128834355828E-6</v>
      </c>
      <c r="K8" s="8">
        <f t="shared" si="6"/>
        <v>3222.3128834355825</v>
      </c>
    </row>
    <row r="9" spans="1:11" x14ac:dyDescent="0.55000000000000004">
      <c r="A9">
        <v>8</v>
      </c>
      <c r="B9" t="s">
        <v>10</v>
      </c>
      <c r="C9" t="s">
        <v>33</v>
      </c>
      <c r="D9">
        <v>45</v>
      </c>
      <c r="E9">
        <f t="shared" si="3"/>
        <v>4.4999999999999998E-2</v>
      </c>
      <c r="F9" s="2">
        <f t="shared" si="0"/>
        <v>2.7607361963190183E-4</v>
      </c>
      <c r="G9" s="1">
        <f t="shared" si="1"/>
        <v>13251.533742331289</v>
      </c>
      <c r="I9" s="5">
        <v>5.1500000000000005E-4</v>
      </c>
      <c r="J9" s="2">
        <f t="shared" si="5"/>
        <v>3.1595092024539882E-6</v>
      </c>
      <c r="K9" s="1">
        <f t="shared" si="6"/>
        <v>3159.5092024539881</v>
      </c>
    </row>
    <row r="10" spans="1:11" s="6" customFormat="1" x14ac:dyDescent="0.55000000000000004">
      <c r="A10" s="6">
        <v>9</v>
      </c>
      <c r="B10" s="6" t="s">
        <v>39</v>
      </c>
      <c r="D10" s="6">
        <v>44</v>
      </c>
      <c r="E10" s="6">
        <f t="shared" si="3"/>
        <v>4.3999999999999997E-2</v>
      </c>
      <c r="F10" s="7">
        <f t="shared" si="0"/>
        <v>2.6993865030674845E-4</v>
      </c>
      <c r="G10" s="8">
        <f t="shared" si="1"/>
        <v>12957.055214723925</v>
      </c>
      <c r="I10" s="9">
        <v>6.4400000000000004E-4</v>
      </c>
      <c r="J10" s="7">
        <f t="shared" si="5"/>
        <v>3.9509202453987732E-6</v>
      </c>
      <c r="K10" s="8">
        <f t="shared" si="6"/>
        <v>3950.9202453987732</v>
      </c>
    </row>
    <row r="11" spans="1:11" s="6" customFormat="1" x14ac:dyDescent="0.55000000000000004">
      <c r="A11" s="6">
        <v>10</v>
      </c>
      <c r="B11" s="6" t="s">
        <v>40</v>
      </c>
      <c r="D11">
        <v>36</v>
      </c>
      <c r="E11">
        <f t="shared" si="3"/>
        <v>3.5999999999999997E-2</v>
      </c>
      <c r="F11" s="2">
        <f t="shared" si="0"/>
        <v>2.2085889570552146E-4</v>
      </c>
      <c r="G11" s="1">
        <f t="shared" si="1"/>
        <v>10601.22699386503</v>
      </c>
      <c r="I11" s="9"/>
      <c r="J11" s="7"/>
      <c r="K11" s="8"/>
    </row>
    <row r="12" spans="1:11" ht="16.5" customHeight="1" x14ac:dyDescent="0.55000000000000004">
      <c r="F12" s="2"/>
      <c r="G12" s="1"/>
      <c r="I12" s="5"/>
      <c r="J12" s="2"/>
      <c r="K12" s="1"/>
    </row>
    <row r="13" spans="1:11" x14ac:dyDescent="0.55000000000000004">
      <c r="A13" s="3" t="s">
        <v>14</v>
      </c>
      <c r="I13" s="5"/>
      <c r="J13" s="2"/>
      <c r="K13" s="1"/>
    </row>
    <row r="14" spans="1:11" ht="28.8" x14ac:dyDescent="0.55000000000000004">
      <c r="A14">
        <v>11</v>
      </c>
      <c r="B14" s="10" t="s">
        <v>12</v>
      </c>
      <c r="C14" t="s">
        <v>38</v>
      </c>
      <c r="D14">
        <v>23</v>
      </c>
      <c r="E14">
        <f>D14/1000</f>
        <v>2.3E-2</v>
      </c>
      <c r="F14" s="2">
        <f t="shared" si="0"/>
        <v>1.411042944785276E-4</v>
      </c>
      <c r="G14" s="1">
        <f t="shared" si="1"/>
        <v>6773.0061349693251</v>
      </c>
      <c r="I14" s="5">
        <v>4.2000000000000002E-4</v>
      </c>
      <c r="J14" s="2">
        <f t="shared" si="5"/>
        <v>2.5766871165644171E-6</v>
      </c>
      <c r="K14" s="1">
        <f t="shared" si="6"/>
        <v>2576.687116564417</v>
      </c>
    </row>
    <row r="15" spans="1:11" s="6" customFormat="1" x14ac:dyDescent="0.55000000000000004">
      <c r="A15" s="6">
        <v>12</v>
      </c>
      <c r="B15" s="6" t="s">
        <v>26</v>
      </c>
      <c r="C15" s="6" t="s">
        <v>34</v>
      </c>
      <c r="D15" s="6">
        <v>18</v>
      </c>
      <c r="E15" s="6">
        <f>D15/1000</f>
        <v>1.7999999999999999E-2</v>
      </c>
      <c r="F15" s="7">
        <f t="shared" si="0"/>
        <v>1.1042944785276073E-4</v>
      </c>
      <c r="G15" s="8">
        <f t="shared" si="1"/>
        <v>5300.6134969325149</v>
      </c>
      <c r="I15" s="9">
        <v>2.9500000000000001E-4</v>
      </c>
      <c r="J15" s="7">
        <f t="shared" si="5"/>
        <v>1.8098159509202455E-6</v>
      </c>
      <c r="K15" s="8">
        <f t="shared" si="6"/>
        <v>1809.8159509202455</v>
      </c>
    </row>
    <row r="16" spans="1:11" x14ac:dyDescent="0.55000000000000004">
      <c r="A16">
        <v>13</v>
      </c>
      <c r="B16" t="s">
        <v>13</v>
      </c>
      <c r="C16" t="s">
        <v>34</v>
      </c>
      <c r="D16">
        <v>5</v>
      </c>
      <c r="E16">
        <f>D16/1000</f>
        <v>5.0000000000000001E-3</v>
      </c>
      <c r="F16" s="2">
        <f t="shared" si="0"/>
        <v>3.0674846625766873E-5</v>
      </c>
      <c r="G16" s="1">
        <f t="shared" si="1"/>
        <v>1472.39263803681</v>
      </c>
      <c r="I16">
        <v>7.3899999999999994E-5</v>
      </c>
      <c r="J16" s="2">
        <f t="shared" si="5"/>
        <v>4.5337423312883434E-7</v>
      </c>
      <c r="K16" s="1">
        <f t="shared" si="6"/>
        <v>453.37423312883436</v>
      </c>
    </row>
    <row r="17" spans="6:11" x14ac:dyDescent="0.55000000000000004">
      <c r="F17" s="2"/>
      <c r="G17" s="1"/>
      <c r="J17" s="2"/>
      <c r="K17" s="1"/>
    </row>
    <row r="18" spans="6:11" x14ac:dyDescent="0.55000000000000004">
      <c r="F18" s="2"/>
      <c r="G18" s="1"/>
      <c r="I18" s="5">
        <f>0.000012655</f>
        <v>1.2655E-5</v>
      </c>
      <c r="J18" s="2">
        <f t="shared" ref="J18" si="7">I18/163</f>
        <v>7.7638036809815956E-8</v>
      </c>
      <c r="K18" s="1">
        <f t="shared" ref="K18" si="8">J18*1000000000</f>
        <v>77.638036809815958</v>
      </c>
    </row>
    <row r="19" spans="6:11" x14ac:dyDescent="0.55000000000000004">
      <c r="F19" s="2"/>
      <c r="G19" s="1"/>
    </row>
  </sheetData>
  <mergeCells count="2">
    <mergeCell ref="D1:G1"/>
    <mergeCell ref="I1:K1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4:H44"/>
  <sheetViews>
    <sheetView topLeftCell="A22" zoomScaleNormal="100" workbookViewId="0">
      <selection activeCell="D45" sqref="D45"/>
    </sheetView>
  </sheetViews>
  <sheetFormatPr defaultRowHeight="14.4" x14ac:dyDescent="0.55000000000000004"/>
  <cols>
    <col min="1" max="1" width="4.41796875" bestFit="1" customWidth="1"/>
    <col min="2" max="2" width="30" bestFit="1" customWidth="1"/>
    <col min="3" max="3" width="6" bestFit="1" customWidth="1"/>
    <col min="4" max="4" width="12.83984375" bestFit="1" customWidth="1"/>
    <col min="5" max="5" width="9.26171875" customWidth="1"/>
    <col min="6" max="6" width="8.83984375" customWidth="1"/>
    <col min="7" max="7" width="12.26171875" customWidth="1"/>
    <col min="8" max="8" width="15.83984375" customWidth="1"/>
  </cols>
  <sheetData>
    <row r="24" spans="1:8" s="4" customFormat="1" ht="28.8" x14ac:dyDescent="0.55000000000000004">
      <c r="B24" s="4" t="s">
        <v>2</v>
      </c>
      <c r="C24" s="4" t="s">
        <v>18</v>
      </c>
      <c r="D24" s="4" t="s">
        <v>19</v>
      </c>
      <c r="E24" s="4" t="s">
        <v>6</v>
      </c>
      <c r="F24" s="4" t="s">
        <v>0</v>
      </c>
      <c r="G24" s="4" t="s">
        <v>1</v>
      </c>
      <c r="H24" s="4" t="s">
        <v>16</v>
      </c>
    </row>
    <row r="25" spans="1:8" x14ac:dyDescent="0.55000000000000004">
      <c r="A25" s="3" t="s">
        <v>15</v>
      </c>
      <c r="B25" t="s">
        <v>3</v>
      </c>
      <c r="E25">
        <v>6978</v>
      </c>
      <c r="F25">
        <f t="shared" ref="F25:F38" si="0">E25/10000</f>
        <v>0.69779999999999998</v>
      </c>
      <c r="G25" s="2">
        <f t="shared" ref="G25:G38" si="1">F25/163</f>
        <v>4.2809815950920248E-3</v>
      </c>
      <c r="H25" s="1">
        <f t="shared" ref="H25:H38" si="2">G25*48000000</f>
        <v>205487.1165644172</v>
      </c>
    </row>
    <row r="26" spans="1:8" x14ac:dyDescent="0.55000000000000004">
      <c r="B26" t="s">
        <v>4</v>
      </c>
      <c r="E26">
        <v>3816</v>
      </c>
      <c r="F26">
        <f t="shared" si="0"/>
        <v>0.38159999999999999</v>
      </c>
      <c r="G26" s="2">
        <f t="shared" si="1"/>
        <v>2.3411042944785276E-3</v>
      </c>
      <c r="H26" s="1">
        <f t="shared" si="2"/>
        <v>112373.00613496933</v>
      </c>
    </row>
    <row r="27" spans="1:8" x14ac:dyDescent="0.55000000000000004">
      <c r="B27" t="s">
        <v>5</v>
      </c>
      <c r="E27">
        <v>717</v>
      </c>
      <c r="F27">
        <f t="shared" si="0"/>
        <v>7.17E-2</v>
      </c>
      <c r="G27" s="2">
        <f t="shared" si="1"/>
        <v>4.3987730061349691E-4</v>
      </c>
      <c r="H27" s="1">
        <f t="shared" si="2"/>
        <v>21114.11042944785</v>
      </c>
    </row>
    <row r="28" spans="1:8" x14ac:dyDescent="0.55000000000000004">
      <c r="B28" t="s">
        <v>7</v>
      </c>
      <c r="E28">
        <v>699</v>
      </c>
      <c r="F28">
        <f t="shared" si="0"/>
        <v>6.9900000000000004E-2</v>
      </c>
      <c r="G28" s="2">
        <f t="shared" si="1"/>
        <v>4.288343558282209E-4</v>
      </c>
      <c r="H28" s="1">
        <f t="shared" si="2"/>
        <v>20584.049079754604</v>
      </c>
    </row>
    <row r="29" spans="1:8" x14ac:dyDescent="0.55000000000000004">
      <c r="B29" t="s">
        <v>8</v>
      </c>
      <c r="E29">
        <v>671</v>
      </c>
      <c r="F29">
        <f t="shared" si="0"/>
        <v>6.7100000000000007E-2</v>
      </c>
      <c r="G29" s="2">
        <f t="shared" si="1"/>
        <v>4.1165644171779146E-4</v>
      </c>
      <c r="H29" s="1">
        <f t="shared" si="2"/>
        <v>19759.509202453992</v>
      </c>
    </row>
    <row r="30" spans="1:8" x14ac:dyDescent="0.55000000000000004">
      <c r="B30" t="s">
        <v>9</v>
      </c>
      <c r="E30">
        <v>663</v>
      </c>
      <c r="F30">
        <f t="shared" si="0"/>
        <v>6.6299999999999998E-2</v>
      </c>
      <c r="G30" s="2">
        <f t="shared" si="1"/>
        <v>4.0674846625766872E-4</v>
      </c>
      <c r="H30" s="1">
        <f t="shared" si="2"/>
        <v>19523.926380368099</v>
      </c>
    </row>
    <row r="31" spans="1:8" x14ac:dyDescent="0.55000000000000004">
      <c r="B31" t="s">
        <v>10</v>
      </c>
      <c r="E31">
        <v>625</v>
      </c>
      <c r="F31">
        <f t="shared" si="0"/>
        <v>6.25E-2</v>
      </c>
      <c r="G31" s="2">
        <f t="shared" si="1"/>
        <v>3.834355828220859E-4</v>
      </c>
      <c r="H31" s="1">
        <f t="shared" si="2"/>
        <v>18404.907975460123</v>
      </c>
    </row>
    <row r="32" spans="1:8" x14ac:dyDescent="0.55000000000000004">
      <c r="B32" t="s">
        <v>11</v>
      </c>
      <c r="E32">
        <v>625</v>
      </c>
      <c r="F32">
        <f t="shared" si="0"/>
        <v>6.25E-2</v>
      </c>
      <c r="G32" s="2">
        <f t="shared" si="1"/>
        <v>3.834355828220859E-4</v>
      </c>
      <c r="H32" s="1">
        <f t="shared" si="2"/>
        <v>18404.907975460123</v>
      </c>
    </row>
    <row r="33" spans="1:8" x14ac:dyDescent="0.55000000000000004">
      <c r="G33" s="2"/>
      <c r="H33" s="1"/>
    </row>
    <row r="34" spans="1:8" x14ac:dyDescent="0.55000000000000004">
      <c r="A34" s="3" t="s">
        <v>14</v>
      </c>
    </row>
    <row r="35" spans="1:8" ht="14.25" customHeight="1" x14ac:dyDescent="0.55000000000000004">
      <c r="B35" t="s">
        <v>12</v>
      </c>
      <c r="E35">
        <v>371</v>
      </c>
      <c r="F35">
        <f t="shared" si="0"/>
        <v>3.7100000000000001E-2</v>
      </c>
      <c r="G35" s="2">
        <f t="shared" si="1"/>
        <v>2.2760736196319019E-4</v>
      </c>
      <c r="H35" s="1">
        <f t="shared" si="2"/>
        <v>10925.153374233128</v>
      </c>
    </row>
    <row r="36" spans="1:8" x14ac:dyDescent="0.55000000000000004">
      <c r="B36" t="s">
        <v>13</v>
      </c>
      <c r="E36">
        <v>140</v>
      </c>
      <c r="F36">
        <f t="shared" si="0"/>
        <v>1.4E-2</v>
      </c>
      <c r="G36" s="2">
        <f t="shared" si="1"/>
        <v>8.5889570552147239E-5</v>
      </c>
      <c r="H36" s="1">
        <f t="shared" si="2"/>
        <v>4122.6993865030672</v>
      </c>
    </row>
    <row r="37" spans="1:8" x14ac:dyDescent="0.55000000000000004">
      <c r="B37" t="s">
        <v>17</v>
      </c>
      <c r="E37">
        <v>139</v>
      </c>
      <c r="F37">
        <f t="shared" si="0"/>
        <v>1.3899999999999999E-2</v>
      </c>
      <c r="G37" s="2">
        <f t="shared" si="1"/>
        <v>8.527607361963189E-5</v>
      </c>
      <c r="H37" s="1">
        <f t="shared" si="2"/>
        <v>4093.2515337423306</v>
      </c>
    </row>
    <row r="38" spans="1:8" x14ac:dyDescent="0.55000000000000004">
      <c r="B38" t="s">
        <v>26</v>
      </c>
      <c r="E38">
        <v>87</v>
      </c>
      <c r="F38">
        <f t="shared" si="0"/>
        <v>8.6999999999999994E-3</v>
      </c>
      <c r="G38" s="2">
        <f t="shared" si="1"/>
        <v>5.3374233128834353E-5</v>
      </c>
      <c r="H38" s="1">
        <f t="shared" si="2"/>
        <v>2561.9631901840489</v>
      </c>
    </row>
    <row r="39" spans="1:8" x14ac:dyDescent="0.55000000000000004">
      <c r="C39">
        <v>34</v>
      </c>
      <c r="D39" t="s">
        <v>21</v>
      </c>
      <c r="E39">
        <v>39</v>
      </c>
      <c r="G39" s="2"/>
      <c r="H39" s="1"/>
    </row>
    <row r="40" spans="1:8" x14ac:dyDescent="0.55000000000000004">
      <c r="C40">
        <v>31</v>
      </c>
      <c r="D40" t="s">
        <v>22</v>
      </c>
      <c r="E40">
        <v>15</v>
      </c>
    </row>
    <row r="41" spans="1:8" x14ac:dyDescent="0.55000000000000004">
      <c r="C41">
        <v>56</v>
      </c>
      <c r="D41" t="s">
        <v>20</v>
      </c>
      <c r="E41">
        <v>8</v>
      </c>
    </row>
    <row r="42" spans="1:8" x14ac:dyDescent="0.55000000000000004">
      <c r="C42">
        <v>12</v>
      </c>
      <c r="D42" t="s">
        <v>23</v>
      </c>
      <c r="E42">
        <v>4</v>
      </c>
    </row>
    <row r="43" spans="1:8" x14ac:dyDescent="0.55000000000000004">
      <c r="C43">
        <v>26</v>
      </c>
      <c r="D43" t="s">
        <v>24</v>
      </c>
      <c r="E43">
        <v>4</v>
      </c>
    </row>
    <row r="44" spans="1:8" x14ac:dyDescent="0.55000000000000004">
      <c r="C44">
        <v>36</v>
      </c>
      <c r="D44" t="s">
        <v>25</v>
      </c>
      <c r="E44">
        <v>4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zoomScale="160" zoomScaleNormal="160" workbookViewId="0">
      <selection activeCell="A2" sqref="A2"/>
    </sheetView>
  </sheetViews>
  <sheetFormatPr defaultRowHeight="14.4" x14ac:dyDescent="0.55000000000000004"/>
  <sheetData>
    <row r="1" spans="1:2" x14ac:dyDescent="0.55000000000000004">
      <c r="A1">
        <f>700/163</f>
        <v>4.294478527607362</v>
      </c>
      <c r="B1">
        <f>48000*A1</f>
        <v>206134.96932515339</v>
      </c>
    </row>
    <row r="2" spans="1:2" x14ac:dyDescent="0.55000000000000004">
      <c r="A2">
        <f>0.7/163</f>
        <v>4.2944785276073615E-3</v>
      </c>
      <c r="B2">
        <f>48000000*A2</f>
        <v>206134.96932515336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Performance A72</vt:lpstr>
      <vt:lpstr>3-29-22</vt:lpstr>
      <vt:lpstr>Performance A72 (old)</vt:lpstr>
      <vt:lpstr>Performance</vt:lpstr>
      <vt:lpstr>Performance (10kHz)</vt:lpstr>
      <vt:lpstr>Sheet1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Dean</dc:creator>
  <cp:lastModifiedBy>Alex Dean</cp:lastModifiedBy>
  <cp:lastPrinted>2022-03-29T15:03:45Z</cp:lastPrinted>
  <dcterms:created xsi:type="dcterms:W3CDTF">2015-02-09T18:21:27Z</dcterms:created>
  <dcterms:modified xsi:type="dcterms:W3CDTF">2024-04-04T17:46:39Z</dcterms:modified>
</cp:coreProperties>
</file>